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020企画課\R5_企画課\B財政\a財政\03_財政の公表\02_オープンデータ及び町政統計データ更新について\オープンデータ\"/>
    </mc:Choice>
  </mc:AlternateContent>
  <bookViews>
    <workbookView xWindow="600" yWindow="30" windowWidth="15480" windowHeight="8610"/>
  </bookViews>
  <sheets>
    <sheet name="16-6" sheetId="1" r:id="rId1"/>
  </sheets>
  <definedNames>
    <definedName name="_xlnm.Print_Area" localSheetId="0">'16-6'!$A$1:$V$23</definedName>
    <definedName name="_xlnm.Print_Titles" localSheetId="0">'16-6'!$A:$A</definedName>
  </definedNames>
  <calcPr calcId="162913"/>
</workbook>
</file>

<file path=xl/calcChain.xml><?xml version="1.0" encoding="utf-8"?>
<calcChain xmlns="http://schemas.openxmlformats.org/spreadsheetml/2006/main">
  <c r="P5" i="1" l="1"/>
  <c r="G5" i="1" l="1"/>
  <c r="D5" i="1"/>
  <c r="S5" i="1"/>
  <c r="M5" i="1"/>
  <c r="J5" i="1"/>
  <c r="R6" i="1" l="1"/>
  <c r="P6" i="1" l="1"/>
  <c r="S6" i="1"/>
  <c r="M6" i="1"/>
  <c r="J6" i="1"/>
  <c r="G6" i="1"/>
  <c r="D6" i="1"/>
  <c r="O7" i="1" l="1"/>
  <c r="N7" i="1"/>
  <c r="R7" i="1" l="1"/>
  <c r="D7" i="1"/>
  <c r="G7" i="1"/>
  <c r="J7" i="1"/>
  <c r="M7" i="1"/>
  <c r="S7" i="1"/>
  <c r="P7" i="1"/>
  <c r="R9" i="1" l="1"/>
  <c r="Q9" i="1"/>
  <c r="O9" i="1"/>
  <c r="N9" i="1"/>
  <c r="Q8" i="1"/>
  <c r="R8" i="1"/>
  <c r="N8" i="1"/>
  <c r="O8" i="1" l="1"/>
  <c r="P8" i="1" l="1"/>
  <c r="S8" i="1"/>
  <c r="M8" i="1"/>
  <c r="J8" i="1"/>
  <c r="G8" i="1"/>
  <c r="D8" i="1"/>
  <c r="D9" i="1"/>
  <c r="G9" i="1"/>
  <c r="J9" i="1"/>
  <c r="M9" i="1"/>
  <c r="S9" i="1"/>
  <c r="P9" i="1"/>
  <c r="D10" i="1"/>
  <c r="P10" i="1" l="1"/>
  <c r="V10" i="1"/>
  <c r="S10" i="1"/>
  <c r="M10" i="1"/>
  <c r="J10" i="1"/>
  <c r="G10" i="1"/>
  <c r="D11" i="1"/>
  <c r="P11" i="1" l="1"/>
  <c r="V11" i="1"/>
  <c r="S11" i="1"/>
  <c r="M11" i="1"/>
  <c r="J11" i="1"/>
  <c r="G11" i="1"/>
  <c r="P13" i="1" l="1"/>
  <c r="V13" i="1"/>
  <c r="S13" i="1"/>
  <c r="M13" i="1"/>
  <c r="J13" i="1"/>
  <c r="G13" i="1"/>
  <c r="D13" i="1"/>
  <c r="P14" i="1" l="1"/>
  <c r="V14" i="1"/>
  <c r="S14" i="1"/>
  <c r="M14" i="1"/>
  <c r="J14" i="1"/>
  <c r="G14" i="1"/>
  <c r="D14" i="1"/>
  <c r="P15" i="1" l="1"/>
  <c r="V15" i="1"/>
  <c r="S15" i="1"/>
  <c r="M15" i="1"/>
  <c r="J15" i="1"/>
  <c r="G15" i="1"/>
  <c r="D15" i="1"/>
  <c r="P12" i="1" l="1"/>
  <c r="V12" i="1"/>
  <c r="S12" i="1"/>
  <c r="M12" i="1"/>
  <c r="J12" i="1"/>
  <c r="G12" i="1"/>
  <c r="D12" i="1"/>
  <c r="O16" i="1"/>
  <c r="N16" i="1"/>
  <c r="U16" i="1"/>
  <c r="T16" i="1"/>
  <c r="R16" i="1"/>
  <c r="Q16" i="1"/>
  <c r="M16" i="1"/>
  <c r="J16" i="1"/>
  <c r="G16" i="1"/>
  <c r="D16" i="1"/>
  <c r="P17" i="1"/>
  <c r="V17" i="1"/>
  <c r="S17" i="1"/>
  <c r="M17" i="1"/>
  <c r="J17" i="1"/>
  <c r="G17" i="1"/>
  <c r="Y17" i="1"/>
  <c r="D17" i="1"/>
  <c r="P18" i="1"/>
  <c r="V18" i="1"/>
  <c r="S18" i="1"/>
  <c r="M18" i="1"/>
  <c r="J18" i="1"/>
  <c r="G18" i="1"/>
  <c r="Y18" i="1"/>
  <c r="D18" i="1"/>
  <c r="P34" i="1"/>
  <c r="S34" i="1"/>
  <c r="P33" i="1"/>
  <c r="V33" i="1"/>
  <c r="S33" i="1"/>
  <c r="P32" i="1"/>
  <c r="V32" i="1"/>
  <c r="S32" i="1"/>
  <c r="P31" i="1"/>
  <c r="V31" i="1"/>
  <c r="S31" i="1"/>
  <c r="P30" i="1"/>
  <c r="V30" i="1"/>
  <c r="S30" i="1"/>
  <c r="P29" i="1"/>
  <c r="V29" i="1"/>
  <c r="S29" i="1"/>
  <c r="M29" i="1"/>
  <c r="P28" i="1"/>
  <c r="V28" i="1"/>
  <c r="S28" i="1"/>
  <c r="M28" i="1"/>
  <c r="P27" i="1"/>
  <c r="V27" i="1"/>
  <c r="S27" i="1"/>
  <c r="M27" i="1"/>
  <c r="P26" i="1"/>
  <c r="V26" i="1"/>
  <c r="S26" i="1"/>
  <c r="M26" i="1"/>
  <c r="P25" i="1"/>
  <c r="V25" i="1"/>
  <c r="S25" i="1"/>
  <c r="M25" i="1"/>
  <c r="P24" i="1"/>
  <c r="V24" i="1"/>
  <c r="S24" i="1"/>
  <c r="M24" i="1"/>
  <c r="P23" i="1"/>
  <c r="V23" i="1"/>
  <c r="S23" i="1"/>
  <c r="M23" i="1"/>
  <c r="P22" i="1"/>
  <c r="V22" i="1"/>
  <c r="S22" i="1"/>
  <c r="M22" i="1"/>
  <c r="P21" i="1"/>
  <c r="V21" i="1"/>
  <c r="S21" i="1"/>
  <c r="M21" i="1"/>
  <c r="P20" i="1"/>
  <c r="V20" i="1"/>
  <c r="S20" i="1"/>
  <c r="M20" i="1"/>
  <c r="P19" i="1"/>
  <c r="V19" i="1"/>
  <c r="S19" i="1"/>
  <c r="M19" i="1"/>
  <c r="J27" i="1"/>
  <c r="J26" i="1"/>
  <c r="J25" i="1"/>
  <c r="J24" i="1"/>
  <c r="J23" i="1"/>
  <c r="J22" i="1"/>
  <c r="J21" i="1"/>
  <c r="J20" i="1"/>
  <c r="J19" i="1"/>
  <c r="G19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9" i="1"/>
  <c r="S16" i="1" l="1"/>
  <c r="V16" i="1"/>
  <c r="P16" i="1"/>
</calcChain>
</file>

<file path=xl/comments1.xml><?xml version="1.0" encoding="utf-8"?>
<comments xmlns="http://schemas.openxmlformats.org/spreadsheetml/2006/main">
  <authors>
    <author>山  本  忠  男</author>
  </authors>
  <commentLis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歳出額
決算附属書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決算書より</t>
        </r>
      </text>
    </commen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収益的支出＋資本的支出－営業費用の減価償却－東部地区簡易水道事業費用の減価償却</t>
        </r>
      </text>
    </comment>
  </commentList>
</comments>
</file>

<file path=xl/sharedStrings.xml><?xml version="1.0" encoding="utf-8"?>
<sst xmlns="http://schemas.openxmlformats.org/spreadsheetml/2006/main" count="65" uniqueCount="47">
  <si>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</si>
  <si>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</si>
  <si>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</si>
  <si>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2"/>
  </si>
  <si>
    <t>一般会計
繰入金
Ｂ</t>
    <rPh sb="0" eb="2">
      <t>イッパン</t>
    </rPh>
    <rPh sb="2" eb="4">
      <t>カイケイ</t>
    </rPh>
    <rPh sb="5" eb="7">
      <t>クリイレ</t>
    </rPh>
    <rPh sb="7" eb="8">
      <t>キン</t>
    </rPh>
    <phoneticPr fontId="2"/>
  </si>
  <si>
    <t>決算額
Ａ</t>
    <rPh sb="0" eb="2">
      <t>ケッサン</t>
    </rPh>
    <rPh sb="2" eb="3">
      <t>ガク</t>
    </rPh>
    <phoneticPr fontId="2"/>
  </si>
  <si>
    <t>平成１８年度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</si>
  <si>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</si>
  <si>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平成１６年度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</si>
  <si>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</si>
  <si>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</si>
  <si>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</si>
  <si>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</si>
  <si>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</si>
  <si>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</si>
  <si>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</si>
  <si>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</si>
  <si>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</si>
  <si>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</si>
  <si>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平成５年度</t>
    <rPh sb="0" eb="2">
      <t>ヘイセイ</t>
    </rPh>
    <rPh sb="3" eb="5">
      <t>ネンド</t>
    </rPh>
    <phoneticPr fontId="2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</si>
  <si>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2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</si>
  <si>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</si>
  <si>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</si>
  <si>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宝積寺駅西第一土地区画整理事業特別会計</t>
    <rPh sb="0" eb="3">
      <t>ホウシャクジ</t>
    </rPh>
    <rPh sb="3" eb="4">
      <t>エキ</t>
    </rPh>
    <rPh sb="4" eb="5">
      <t>ニシ</t>
    </rPh>
    <rPh sb="5" eb="7">
      <t>ダイイチ</t>
    </rPh>
    <rPh sb="7" eb="9">
      <t>トチ</t>
    </rPh>
    <rPh sb="9" eb="11">
      <t>クカク</t>
    </rPh>
    <rPh sb="11" eb="13">
      <t>セイリ</t>
    </rPh>
    <rPh sb="13" eb="15">
      <t>ジギョウ</t>
    </rPh>
    <rPh sb="15" eb="17">
      <t>トクベツ</t>
    </rPh>
    <rPh sb="17" eb="19">
      <t>カイケイ</t>
    </rPh>
    <phoneticPr fontId="2"/>
  </si>
  <si>
    <t>公共下水道事業特別会計</t>
    <rPh sb="0" eb="2">
      <t>コウキョウ</t>
    </rPh>
    <rPh sb="2" eb="5">
      <t>ゲスイドウ</t>
    </rPh>
    <rPh sb="5" eb="7">
      <t>ジギョウ</t>
    </rPh>
    <rPh sb="7" eb="9">
      <t>トクベツ</t>
    </rPh>
    <rPh sb="9" eb="11">
      <t>カイケイ</t>
    </rPh>
    <phoneticPr fontId="2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</si>
  <si>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</si>
  <si>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</si>
  <si>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平成２１年度</t>
    <rPh sb="0" eb="2">
      <t>ヘイセイ</t>
    </rPh>
    <rPh sb="4" eb="6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</si>
  <si>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</si>
  <si>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</si>
  <si>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</si>
  <si>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</si>
  <si>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決算額</t>
    <rPh sb="0" eb="2">
      <t>ケッサン</t>
    </rPh>
    <rPh sb="2" eb="3">
      <t>ガク</t>
    </rPh>
    <phoneticPr fontId="2"/>
  </si>
  <si>
    <t>一般会計
繰入金</t>
    <rPh sb="0" eb="2">
      <t>イッパン</t>
    </rPh>
    <rPh sb="2" eb="4">
      <t>カイケイ</t>
    </rPh>
    <rPh sb="5" eb="7">
      <t>クリイレ</t>
    </rPh>
    <rPh sb="7" eb="8">
      <t>キン</t>
    </rPh>
    <phoneticPr fontId="2"/>
  </si>
  <si>
    <t>依存率</t>
    <rPh sb="0" eb="2">
      <t>イゾン</t>
    </rPh>
    <rPh sb="2" eb="3">
      <t>リツ</t>
    </rPh>
    <phoneticPr fontId="2"/>
  </si>
  <si>
    <t>平成２６年度</t>
    <rPh sb="0" eb="2">
      <t>ヘイセイ</t>
    </rPh>
    <rPh sb="4" eb="6">
      <t>ネンド</t>
    </rPh>
    <phoneticPr fontId="2"/>
  </si>
  <si>
    <t>依存率
Ｂ／Ａ×１００</t>
    <rPh sb="0" eb="2">
      <t>イゾン</t>
    </rPh>
    <rPh sb="2" eb="3">
      <t>リツ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</si>
  <si>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</si>
  <si>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</si>
  <si>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</si>
  <si>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</si>
  <si>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</si>
  <si>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令和２年度</t>
    <rPh sb="0" eb="2">
      <t>レイワ</t>
    </rPh>
    <rPh sb="3" eb="5">
      <t>ネンド</t>
    </rPh>
    <rPh sb="4" eb="5">
      <t>ガンネン</t>
    </rPh>
    <phoneticPr fontId="2"/>
  </si>
  <si>
    <t>※公営企業会計の決算額については、「収益的支出＋資本的支出－営業費用の減価償却」とする。</t>
    <rPh sb="1" eb="3">
      <t>コウエイ</t>
    </rPh>
    <rPh sb="3" eb="7">
      <t>キギョウカイケイ</t>
    </rPh>
    <rPh sb="8" eb="11">
      <t>ケッサンガク</t>
    </rPh>
    <phoneticPr fontId="2"/>
  </si>
  <si>
    <t>令和３年度</t>
    <rPh sb="0" eb="2">
      <t>レイワ</t>
    </rPh>
    <rPh sb="3" eb="5">
      <t>ネンド</t>
    </rPh>
    <rPh sb="4" eb="5">
      <t>ガンネン</t>
    </rPh>
    <phoneticPr fontId="2"/>
  </si>
  <si>
    <t>令和４年度</t>
    <rPh sb="0" eb="2">
      <t>レイワ</t>
    </rPh>
    <rPh sb="3" eb="5">
      <t>ネンド</t>
    </rPh>
    <rPh sb="4" eb="5">
      <t>ガンネン</t>
    </rPh>
    <phoneticPr fontId="2"/>
  </si>
  <si>
    <t>１６-６　特別会計・企業会計決算額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</si>
</sst>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10" x14ac:knownFonts="1"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b/>
      <sz val="11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b/>
      <sz val="14"/>
      <name val="ＭＳ Ｐゴシック"/>
      <family val="3"/>
      <charset val="128"/>
    </font>
    <font>
      <b/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dotted">
        <color theme="0" tint="-0.499984740745262"/>
      </diagonal>
    </border>
    <border>
      <left style="dotted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/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dotted">
        <color theme="0" tint="-0.499984740745262"/>
      </diagonal>
    </border>
    <border diagonalUp="1">
      <left style="dotted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 style="dotted">
        <color theme="0" tint="-0.499984740745262"/>
      </diagonal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 diagonalUp="1">
      <left/>
      <right/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 diagonalUp="1"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 shrinkToFit="1"/>
    </xf>
    <xf numFmtId="176" fontId="1" fillId="0" borderId="2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shrinkToFit="1"/>
    </xf>
    <xf numFmtId="177" fontId="1" fillId="0" borderId="4" xfId="0" applyNumberFormat="1" applyFont="1" applyBorder="1" applyAlignment="1">
      <alignment vertical="center" shrinkToFit="1"/>
    </xf>
    <xf numFmtId="177" fontId="1" fillId="0" borderId="7" xfId="0" applyNumberFormat="1" applyFont="1" applyBorder="1" applyAlignment="1">
      <alignment vertical="center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176" fontId="1" fillId="0" borderId="12" xfId="0" applyNumberFormat="1" applyFont="1" applyBorder="1" applyAlignment="1">
      <alignment vertical="center" shrinkToFit="1"/>
    </xf>
    <xf numFmtId="176" fontId="1" fillId="0" borderId="13" xfId="0" applyNumberFormat="1" applyFont="1" applyBorder="1" applyAlignment="1">
      <alignment vertical="center" shrinkToFit="1"/>
    </xf>
    <xf numFmtId="177" fontId="1" fillId="0" borderId="14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wrapText="1"/>
    </xf>
    <xf numFmtId="176" fontId="1" fillId="0" borderId="16" xfId="0" applyNumberFormat="1" applyFont="1" applyBorder="1" applyAlignment="1">
      <alignment vertical="center" wrapText="1"/>
    </xf>
    <xf numFmtId="176" fontId="1" fillId="0" borderId="17" xfId="0" applyNumberFormat="1" applyFont="1" applyBorder="1" applyAlignment="1">
      <alignment vertical="center" shrinkToFit="1"/>
    </xf>
    <xf numFmtId="176" fontId="1" fillId="0" borderId="12" xfId="0" applyNumberFormat="1" applyFont="1" applyBorder="1" applyAlignment="1">
      <alignment vertical="center" wrapText="1"/>
    </xf>
    <xf numFmtId="176" fontId="1" fillId="0" borderId="13" xfId="0" applyNumberFormat="1" applyFont="1" applyBorder="1" applyAlignment="1">
      <alignment vertical="center" wrapText="1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distributed" vertical="center" justifyLastLine="1" shrinkToFit="1"/>
    </xf>
    <xf numFmtId="0" fontId="5" fillId="3" borderId="19" xfId="0" applyFont="1" applyFill="1" applyBorder="1" applyAlignment="1">
      <alignment horizontal="center" vertical="center" wrapText="1" shrinkToFit="1"/>
    </xf>
    <xf numFmtId="176" fontId="7" fillId="0" borderId="19" xfId="0" applyNumberFormat="1" applyFont="1" applyBorder="1" applyAlignment="1">
      <alignment vertical="center" shrinkToFit="1"/>
    </xf>
    <xf numFmtId="0" fontId="5" fillId="3" borderId="20" xfId="0" applyFont="1" applyFill="1" applyBorder="1" applyAlignment="1">
      <alignment horizontal="center" vertical="center" wrapText="1" shrinkToFit="1"/>
    </xf>
    <xf numFmtId="177" fontId="7" fillId="0" borderId="20" xfId="0" applyNumberFormat="1" applyFont="1" applyBorder="1" applyAlignment="1">
      <alignment vertical="center" shrinkToFit="1"/>
    </xf>
    <xf numFmtId="0" fontId="5" fillId="3" borderId="18" xfId="0" applyFont="1" applyFill="1" applyBorder="1" applyAlignment="1">
      <alignment horizontal="center" vertical="center" wrapText="1" shrinkToFit="1"/>
    </xf>
    <xf numFmtId="176" fontId="7" fillId="0" borderId="18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176" fontId="7" fillId="0" borderId="22" xfId="0" applyNumberFormat="1" applyFont="1" applyBorder="1" applyAlignment="1">
      <alignment vertical="center" shrinkToFit="1"/>
    </xf>
    <xf numFmtId="177" fontId="7" fillId="0" borderId="23" xfId="0" applyNumberFormat="1" applyFont="1" applyBorder="1" applyAlignment="1">
      <alignment vertical="center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20" xfId="0" applyFont="1" applyFill="1" applyBorder="1" applyAlignment="1">
      <alignment horizontal="center" vertical="center" wrapText="1" shrinkToFit="1"/>
    </xf>
    <xf numFmtId="176" fontId="7" fillId="0" borderId="24" xfId="0" applyNumberFormat="1" applyFont="1" applyBorder="1" applyAlignment="1">
      <alignment vertical="center" shrinkToFit="1"/>
    </xf>
    <xf numFmtId="176" fontId="7" fillId="0" borderId="26" xfId="0" applyNumberFormat="1" applyFont="1" applyBorder="1" applyAlignment="1">
      <alignment vertical="center" shrinkToFit="1"/>
    </xf>
    <xf numFmtId="177" fontId="7" fillId="0" borderId="25" xfId="0" applyNumberFormat="1" applyFont="1" applyBorder="1" applyAlignment="1">
      <alignment vertical="center" shrinkToFit="1"/>
    </xf>
    <xf numFmtId="176" fontId="7" fillId="0" borderId="27" xfId="0" applyNumberFormat="1" applyFont="1" applyBorder="1" applyAlignment="1">
      <alignment vertical="center" shrinkToFit="1"/>
    </xf>
    <xf numFmtId="177" fontId="7" fillId="0" borderId="28" xfId="0" applyNumberFormat="1" applyFont="1" applyBorder="1" applyAlignment="1">
      <alignment vertical="center" shrinkToFit="1"/>
    </xf>
    <xf numFmtId="0" fontId="5" fillId="3" borderId="30" xfId="0" applyFont="1" applyFill="1" applyBorder="1" applyAlignment="1">
      <alignment horizontal="center" vertical="center" wrapText="1" shrinkToFit="1"/>
    </xf>
    <xf numFmtId="176" fontId="7" fillId="0" borderId="30" xfId="0" applyNumberFormat="1" applyFont="1" applyBorder="1" applyAlignment="1">
      <alignment vertical="center" shrinkToFit="1"/>
    </xf>
    <xf numFmtId="176" fontId="7" fillId="0" borderId="31" xfId="0" applyNumberFormat="1" applyFont="1" applyBorder="1" applyAlignment="1">
      <alignment vertical="center" shrinkToFit="1"/>
    </xf>
    <xf numFmtId="0" fontId="5" fillId="3" borderId="29" xfId="0" applyFont="1" applyFill="1" applyBorder="1" applyAlignment="1">
      <alignment horizontal="center" vertical="center" wrapText="1" shrinkToFit="1"/>
    </xf>
    <xf numFmtId="177" fontId="7" fillId="0" borderId="29" xfId="0" applyNumberFormat="1" applyFont="1" applyBorder="1" applyAlignment="1">
      <alignment vertical="center" shrinkToFit="1"/>
    </xf>
    <xf numFmtId="177" fontId="7" fillId="0" borderId="33" xfId="0" applyNumberFormat="1" applyFont="1" applyBorder="1" applyAlignment="1">
      <alignment vertical="center" shrinkToFit="1"/>
    </xf>
    <xf numFmtId="0" fontId="9" fillId="4" borderId="30" xfId="0" applyFont="1" applyFill="1" applyBorder="1" applyAlignment="1">
      <alignment horizontal="center" vertical="center" wrapText="1" shrinkToFit="1"/>
    </xf>
    <xf numFmtId="176" fontId="7" fillId="0" borderId="26" xfId="0" applyNumberFormat="1" applyFont="1" applyFill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5" fillId="3" borderId="34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4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2.625" style="1" customWidth="1"/>
    <col min="2" max="3" width="9.625" style="1" customWidth="1"/>
    <col min="4" max="4" width="7.625" style="1" customWidth="1"/>
    <col min="5" max="6" width="9.625" style="1" customWidth="1"/>
    <col min="7" max="7" width="7.625" style="1" customWidth="1"/>
    <col min="8" max="9" width="9.625" style="1" customWidth="1"/>
    <col min="10" max="10" width="7.625" style="1" customWidth="1"/>
    <col min="11" max="12" width="9.625" style="1" customWidth="1"/>
    <col min="13" max="13" width="7.625" style="1" customWidth="1"/>
    <col min="14" max="15" width="9.625" style="1" customWidth="1"/>
    <col min="16" max="16" width="7.625" style="1" customWidth="1"/>
    <col min="17" max="18" width="9.625" style="1" customWidth="1"/>
    <col min="19" max="19" width="7.625" style="1" customWidth="1"/>
    <col min="20" max="21" width="9.625" style="1" customWidth="1"/>
    <col min="22" max="22" width="7.625" style="1" customWidth="1"/>
    <col min="23" max="25" width="12.625" style="1" customWidth="1"/>
    <col min="26" max="16384" width="9" style="1"/>
  </cols>
  <sheetData>
    <row r="1" spans="1:25" ht="17.25" x14ac:dyDescent="0.15">
      <c r="A1" s="51" t="s">
        <v>46</v>
      </c>
      <c r="B1" s="51"/>
      <c r="C1" s="51"/>
      <c r="D1" s="51"/>
      <c r="E1" s="51"/>
      <c r="F1" s="51"/>
    </row>
    <row r="2" spans="1:25" x14ac:dyDescent="0.15">
      <c r="B2" s="1" t="s">
        <v>43</v>
      </c>
    </row>
    <row r="3" spans="1:25" ht="18" customHeight="1" x14ac:dyDescent="0.15">
      <c r="A3" s="56" t="s">
        <v>2</v>
      </c>
      <c r="B3" s="56" t="s">
        <v>3</v>
      </c>
      <c r="C3" s="56"/>
      <c r="D3" s="57"/>
      <c r="E3" s="55" t="s">
        <v>21</v>
      </c>
      <c r="F3" s="56"/>
      <c r="G3" s="57"/>
      <c r="H3" s="55" t="s">
        <v>22</v>
      </c>
      <c r="I3" s="56"/>
      <c r="J3" s="57"/>
      <c r="K3" s="55" t="s">
        <v>23</v>
      </c>
      <c r="L3" s="56"/>
      <c r="M3" s="57"/>
      <c r="N3" s="55" t="s">
        <v>26</v>
      </c>
      <c r="O3" s="56"/>
      <c r="P3" s="57"/>
      <c r="Q3" s="55" t="s">
        <v>24</v>
      </c>
      <c r="R3" s="56"/>
      <c r="S3" s="57"/>
      <c r="T3" s="55" t="s">
        <v>25</v>
      </c>
      <c r="U3" s="56"/>
      <c r="V3" s="57"/>
      <c r="W3" s="52" t="s">
        <v>20</v>
      </c>
      <c r="X3" s="53"/>
      <c r="Y3" s="54"/>
    </row>
    <row r="4" spans="1:25" ht="36" customHeight="1" x14ac:dyDescent="0.15">
      <c r="A4" s="56"/>
      <c r="B4" s="27" t="s">
        <v>32</v>
      </c>
      <c r="C4" s="31" t="s">
        <v>33</v>
      </c>
      <c r="D4" s="46" t="s">
        <v>34</v>
      </c>
      <c r="E4" s="43" t="s">
        <v>32</v>
      </c>
      <c r="F4" s="31" t="s">
        <v>33</v>
      </c>
      <c r="G4" s="46" t="s">
        <v>34</v>
      </c>
      <c r="H4" s="43" t="s">
        <v>32</v>
      </c>
      <c r="I4" s="31" t="s">
        <v>33</v>
      </c>
      <c r="J4" s="46" t="s">
        <v>34</v>
      </c>
      <c r="K4" s="43" t="s">
        <v>32</v>
      </c>
      <c r="L4" s="31" t="s">
        <v>33</v>
      </c>
      <c r="M4" s="46" t="s">
        <v>34</v>
      </c>
      <c r="N4" s="43" t="s">
        <v>32</v>
      </c>
      <c r="O4" s="31" t="s">
        <v>33</v>
      </c>
      <c r="P4" s="46" t="s">
        <v>34</v>
      </c>
      <c r="Q4" s="43" t="s">
        <v>32</v>
      </c>
      <c r="R4" s="31" t="s">
        <v>33</v>
      </c>
      <c r="S4" s="46" t="s">
        <v>34</v>
      </c>
      <c r="T4" s="43" t="s">
        <v>32</v>
      </c>
      <c r="U4" s="31" t="s">
        <v>33</v>
      </c>
      <c r="V4" s="46" t="s">
        <v>34</v>
      </c>
      <c r="W4" s="43" t="s">
        <v>5</v>
      </c>
      <c r="X4" s="31" t="s">
        <v>4</v>
      </c>
      <c r="Y4" s="29" t="s">
        <v>36</v>
      </c>
    </row>
    <row r="5" spans="1:25" ht="36" customHeight="1" x14ac:dyDescent="0.15">
      <c r="A5" s="26" t="s">
        <v>45</v>
      </c>
      <c r="B5" s="28">
        <v>2509158</v>
      </c>
      <c r="C5" s="32">
        <v>160457</v>
      </c>
      <c r="D5" s="40">
        <f>C5/B5*100</f>
        <v>6.3948543694737445</v>
      </c>
      <c r="E5" s="39">
        <v>302105</v>
      </c>
      <c r="F5" s="32">
        <v>62514</v>
      </c>
      <c r="G5" s="40">
        <f>F5/E5*100</f>
        <v>20.692805481537878</v>
      </c>
      <c r="H5" s="39">
        <v>2289216</v>
      </c>
      <c r="I5" s="32">
        <v>341537</v>
      </c>
      <c r="J5" s="40">
        <f t="shared" ref="J5" si="0">I5/H5*100</f>
        <v>14.919387248734939</v>
      </c>
      <c r="K5" s="39">
        <v>79863</v>
      </c>
      <c r="L5" s="32">
        <v>72853</v>
      </c>
      <c r="M5" s="40">
        <f t="shared" ref="M5" si="1">L5/K5*100</f>
        <v>91.222468477267313</v>
      </c>
      <c r="N5" s="50">
        <v>559878</v>
      </c>
      <c r="O5" s="32">
        <v>47313</v>
      </c>
      <c r="P5" s="40">
        <f>O5/N5*100</f>
        <v>8.4505910216154234</v>
      </c>
      <c r="Q5" s="39">
        <v>1194191</v>
      </c>
      <c r="R5" s="32">
        <v>446165</v>
      </c>
      <c r="S5" s="40">
        <f t="shared" ref="S5" si="2">R5/Q5*100</f>
        <v>37.361276378736733</v>
      </c>
      <c r="T5" s="41"/>
      <c r="U5" s="38"/>
      <c r="V5" s="42"/>
      <c r="W5" s="49"/>
      <c r="X5" s="36"/>
      <c r="Y5" s="37"/>
    </row>
    <row r="6" spans="1:25" ht="36" customHeight="1" x14ac:dyDescent="0.15">
      <c r="A6" s="26" t="s">
        <v>44</v>
      </c>
      <c r="B6" s="28">
        <v>2687401</v>
      </c>
      <c r="C6" s="32">
        <v>156901</v>
      </c>
      <c r="D6" s="40">
        <f t="shared" ref="D6:D11" si="3">C6/B6*100</f>
        <v>5.8383918142472968</v>
      </c>
      <c r="E6" s="39">
        <v>289594</v>
      </c>
      <c r="F6" s="32">
        <v>58090</v>
      </c>
      <c r="G6" s="40">
        <f t="shared" ref="G6" si="4">F6/E6*100</f>
        <v>20.059117246904286</v>
      </c>
      <c r="H6" s="39">
        <v>2300140</v>
      </c>
      <c r="I6" s="32">
        <v>331736</v>
      </c>
      <c r="J6" s="40">
        <f t="shared" ref="J6" si="5">I6/H6*100</f>
        <v>14.422426460998025</v>
      </c>
      <c r="K6" s="39">
        <v>51083</v>
      </c>
      <c r="L6" s="32">
        <v>35064</v>
      </c>
      <c r="M6" s="40">
        <f t="shared" ref="M6" si="6">L6/K6*100</f>
        <v>68.641230937885396</v>
      </c>
      <c r="N6" s="50">
        <v>506517</v>
      </c>
      <c r="O6" s="32">
        <v>13916</v>
      </c>
      <c r="P6" s="40">
        <f t="shared" ref="P6" si="7">O6/N6*100</f>
        <v>2.7473905120657354</v>
      </c>
      <c r="Q6" s="39">
        <v>952882</v>
      </c>
      <c r="R6" s="32">
        <f>26885+47302+209813+135000</f>
        <v>419000</v>
      </c>
      <c r="S6" s="40">
        <f t="shared" ref="S6" si="8">R6/Q6*100</f>
        <v>43.971866401086388</v>
      </c>
      <c r="T6" s="41"/>
      <c r="U6" s="38"/>
      <c r="V6" s="42"/>
      <c r="W6" s="49"/>
      <c r="X6" s="36"/>
      <c r="Y6" s="37"/>
    </row>
    <row r="7" spans="1:25" ht="36" customHeight="1" x14ac:dyDescent="0.15">
      <c r="A7" s="26" t="s">
        <v>42</v>
      </c>
      <c r="B7" s="28">
        <v>2619798</v>
      </c>
      <c r="C7" s="32">
        <v>152858</v>
      </c>
      <c r="D7" s="40">
        <f t="shared" si="3"/>
        <v>5.8347246619777557</v>
      </c>
      <c r="E7" s="39">
        <v>286704</v>
      </c>
      <c r="F7" s="32">
        <v>58747</v>
      </c>
      <c r="G7" s="40">
        <f t="shared" ref="G7" si="9">F7/E7*100</f>
        <v>20.490471008426809</v>
      </c>
      <c r="H7" s="39">
        <v>2304004</v>
      </c>
      <c r="I7" s="32">
        <v>355690</v>
      </c>
      <c r="J7" s="40">
        <f t="shared" ref="J7" si="10">I7/H7*100</f>
        <v>15.437907225855509</v>
      </c>
      <c r="K7" s="39">
        <v>153273</v>
      </c>
      <c r="L7" s="32">
        <v>104628</v>
      </c>
      <c r="M7" s="40">
        <f t="shared" ref="M7" si="11">L7/K7*100</f>
        <v>68.26251198841284</v>
      </c>
      <c r="N7" s="50">
        <f>515875+167694-260375</f>
        <v>423194</v>
      </c>
      <c r="O7" s="32">
        <f>54626+16134</f>
        <v>70760</v>
      </c>
      <c r="P7" s="40">
        <f t="shared" ref="P7" si="12">O7/N7*100</f>
        <v>16.720463900716929</v>
      </c>
      <c r="Q7" s="39">
        <v>1004864</v>
      </c>
      <c r="R7" s="32">
        <f>27197+77245+215802+149750</f>
        <v>469994</v>
      </c>
      <c r="S7" s="40">
        <f t="shared" ref="S7" si="13">R7/Q7*100</f>
        <v>46.771901471243872</v>
      </c>
      <c r="T7" s="41"/>
      <c r="U7" s="38"/>
      <c r="V7" s="42"/>
      <c r="W7" s="49"/>
      <c r="X7" s="36"/>
      <c r="Y7" s="37"/>
    </row>
    <row r="8" spans="1:25" ht="36" customHeight="1" x14ac:dyDescent="0.15">
      <c r="A8" s="26" t="s">
        <v>41</v>
      </c>
      <c r="B8" s="28">
        <v>2687342</v>
      </c>
      <c r="C8" s="32">
        <v>159038</v>
      </c>
      <c r="D8" s="40">
        <f t="shared" si="3"/>
        <v>5.918040949012072</v>
      </c>
      <c r="E8" s="39">
        <v>275005</v>
      </c>
      <c r="F8" s="32">
        <v>57128</v>
      </c>
      <c r="G8" s="40">
        <f t="shared" ref="G8" si="14">F8/E8*100</f>
        <v>20.773440482900309</v>
      </c>
      <c r="H8" s="39">
        <v>2125113</v>
      </c>
      <c r="I8" s="32">
        <v>318242</v>
      </c>
      <c r="J8" s="40">
        <f t="shared" ref="J8" si="15">I8/H8*100</f>
        <v>14.975297784164891</v>
      </c>
      <c r="K8" s="39">
        <v>119204</v>
      </c>
      <c r="L8" s="32">
        <v>90156</v>
      </c>
      <c r="M8" s="40">
        <f t="shared" ref="M8" si="16">L8/K8*100</f>
        <v>75.631690211737862</v>
      </c>
      <c r="N8" s="39">
        <f>530303+153698-260318</f>
        <v>423683</v>
      </c>
      <c r="O8" s="32">
        <f>649+18936</f>
        <v>19585</v>
      </c>
      <c r="P8" s="40">
        <f t="shared" ref="P8" si="17">O8/N8*100</f>
        <v>4.6225597911646208</v>
      </c>
      <c r="Q8" s="39">
        <f>662115+507188-380143</f>
        <v>789160</v>
      </c>
      <c r="R8" s="32">
        <f>27577+51074+231417+123575</f>
        <v>433643</v>
      </c>
      <c r="S8" s="40">
        <f t="shared" ref="S8" si="18">R8/Q8*100</f>
        <v>54.949946778853466</v>
      </c>
      <c r="T8" s="41"/>
      <c r="U8" s="38"/>
      <c r="V8" s="42"/>
      <c r="W8" s="49"/>
      <c r="X8" s="36"/>
      <c r="Y8" s="37"/>
    </row>
    <row r="9" spans="1:25" ht="36" customHeight="1" x14ac:dyDescent="0.15">
      <c r="A9" s="26" t="s">
        <v>40</v>
      </c>
      <c r="B9" s="28">
        <v>2667068</v>
      </c>
      <c r="C9" s="32">
        <v>154222</v>
      </c>
      <c r="D9" s="40">
        <f t="shared" si="3"/>
        <v>5.7824547405615458</v>
      </c>
      <c r="E9" s="39">
        <v>264071</v>
      </c>
      <c r="F9" s="32">
        <v>60740</v>
      </c>
      <c r="G9" s="40">
        <f t="shared" ref="G9" si="19">F9/E9*100</f>
        <v>23.001389777749164</v>
      </c>
      <c r="H9" s="39">
        <v>2099510</v>
      </c>
      <c r="I9" s="32">
        <v>301280</v>
      </c>
      <c r="J9" s="40">
        <f t="shared" ref="J9" si="20">I9/H9*100</f>
        <v>14.350015003500815</v>
      </c>
      <c r="K9" s="39">
        <v>174962</v>
      </c>
      <c r="L9" s="32">
        <v>91752</v>
      </c>
      <c r="M9" s="40">
        <f t="shared" ref="M9" si="21">L9/K9*100</f>
        <v>52.441101496324919</v>
      </c>
      <c r="N9" s="39">
        <f>510110+252941-255609</f>
        <v>507442</v>
      </c>
      <c r="O9" s="32">
        <f>814+18168</f>
        <v>18982</v>
      </c>
      <c r="P9" s="40">
        <f t="shared" ref="P9" si="22">O9/N9*100</f>
        <v>3.740723077711344</v>
      </c>
      <c r="Q9" s="39">
        <f>715193+835386-371989</f>
        <v>1178590</v>
      </c>
      <c r="R9" s="32">
        <f>26232+74172+237849+131887</f>
        <v>470140</v>
      </c>
      <c r="S9" s="40">
        <f t="shared" ref="S9" si="23">R9/Q9*100</f>
        <v>39.890038096369388</v>
      </c>
      <c r="T9" s="41"/>
      <c r="U9" s="38"/>
      <c r="V9" s="42"/>
      <c r="W9" s="49"/>
      <c r="X9" s="36"/>
      <c r="Y9" s="37"/>
    </row>
    <row r="10" spans="1:25" ht="36" customHeight="1" x14ac:dyDescent="0.15">
      <c r="A10" s="26" t="s">
        <v>39</v>
      </c>
      <c r="B10" s="28">
        <v>3069048</v>
      </c>
      <c r="C10" s="32">
        <v>156693</v>
      </c>
      <c r="D10" s="40">
        <f t="shared" si="3"/>
        <v>5.1055897463969284</v>
      </c>
      <c r="E10" s="39">
        <v>256667</v>
      </c>
      <c r="F10" s="32">
        <v>62170</v>
      </c>
      <c r="G10" s="40">
        <f t="shared" ref="G10:G11" si="24">F10/E10*100</f>
        <v>24.222046464874722</v>
      </c>
      <c r="H10" s="39">
        <v>2120272</v>
      </c>
      <c r="I10" s="32">
        <v>306610</v>
      </c>
      <c r="J10" s="40">
        <f t="shared" ref="J10:J11" si="25">I10/H10*100</f>
        <v>14.460880490804954</v>
      </c>
      <c r="K10" s="39">
        <v>101563</v>
      </c>
      <c r="L10" s="32">
        <v>103697</v>
      </c>
      <c r="M10" s="40">
        <f t="shared" ref="M10:M11" si="26">L10/K10*100</f>
        <v>102.10115888660241</v>
      </c>
      <c r="N10" s="39">
        <v>851357</v>
      </c>
      <c r="O10" s="32">
        <v>18170</v>
      </c>
      <c r="P10" s="40">
        <f t="shared" ref="P10:P11" si="27">O10/N10*100</f>
        <v>2.1342398077422278</v>
      </c>
      <c r="Q10" s="39">
        <v>934184</v>
      </c>
      <c r="R10" s="32">
        <v>428357</v>
      </c>
      <c r="S10" s="40">
        <f t="shared" ref="S10:S11" si="28">R10/Q10*100</f>
        <v>45.853600575475497</v>
      </c>
      <c r="T10" s="39">
        <v>145059</v>
      </c>
      <c r="U10" s="32">
        <v>121013</v>
      </c>
      <c r="V10" s="40">
        <f t="shared" ref="V10:V11" si="29">U10/T10*100</f>
        <v>83.423296727538457</v>
      </c>
      <c r="W10" s="49"/>
      <c r="X10" s="36"/>
      <c r="Y10" s="37"/>
    </row>
    <row r="11" spans="1:25" ht="36" customHeight="1" x14ac:dyDescent="0.15">
      <c r="A11" s="26" t="s">
        <v>38</v>
      </c>
      <c r="B11" s="28">
        <v>3151999</v>
      </c>
      <c r="C11" s="32">
        <v>161589</v>
      </c>
      <c r="D11" s="47">
        <f t="shared" si="3"/>
        <v>5.1265561949734115</v>
      </c>
      <c r="E11" s="44">
        <v>229726</v>
      </c>
      <c r="F11" s="32">
        <v>59186</v>
      </c>
      <c r="G11" s="47">
        <f t="shared" si="24"/>
        <v>25.763735928889197</v>
      </c>
      <c r="H11" s="44">
        <v>2008225</v>
      </c>
      <c r="I11" s="32">
        <v>292780</v>
      </c>
      <c r="J11" s="47">
        <f t="shared" si="25"/>
        <v>14.579043682854262</v>
      </c>
      <c r="K11" s="44">
        <v>101251</v>
      </c>
      <c r="L11" s="32">
        <v>119653</v>
      </c>
      <c r="M11" s="47">
        <f t="shared" si="26"/>
        <v>118.17463531224384</v>
      </c>
      <c r="N11" s="44">
        <v>489052</v>
      </c>
      <c r="O11" s="32">
        <v>17910</v>
      </c>
      <c r="P11" s="47">
        <f t="shared" si="27"/>
        <v>3.6621872520713543</v>
      </c>
      <c r="Q11" s="44">
        <v>1072823</v>
      </c>
      <c r="R11" s="32">
        <v>329976</v>
      </c>
      <c r="S11" s="47">
        <f t="shared" si="28"/>
        <v>30.757729839871068</v>
      </c>
      <c r="T11" s="44">
        <v>168542</v>
      </c>
      <c r="U11" s="32">
        <v>142777</v>
      </c>
      <c r="V11" s="47">
        <f t="shared" si="29"/>
        <v>84.71300922025371</v>
      </c>
      <c r="W11" s="44"/>
      <c r="X11" s="32"/>
      <c r="Y11" s="30"/>
    </row>
    <row r="12" spans="1:25" s="2" customFormat="1" ht="36" customHeight="1" x14ac:dyDescent="0.15">
      <c r="A12" s="26" t="s">
        <v>37</v>
      </c>
      <c r="B12" s="28">
        <v>3058592</v>
      </c>
      <c r="C12" s="32">
        <v>157677</v>
      </c>
      <c r="D12" s="47">
        <f t="shared" ref="D12:D19" si="30">C12/B12*100</f>
        <v>5.1552152101359061</v>
      </c>
      <c r="E12" s="44">
        <v>225970</v>
      </c>
      <c r="F12" s="32">
        <v>59055</v>
      </c>
      <c r="G12" s="47">
        <f t="shared" ref="G12:G19" si="31">F12/E12*100</f>
        <v>26.134000088507324</v>
      </c>
      <c r="H12" s="44">
        <v>1992489</v>
      </c>
      <c r="I12" s="32">
        <v>295422</v>
      </c>
      <c r="J12" s="47">
        <f t="shared" ref="J12:J19" si="32">I12/H12*100</f>
        <v>14.826781979724856</v>
      </c>
      <c r="K12" s="44">
        <v>206893</v>
      </c>
      <c r="L12" s="32">
        <v>113488</v>
      </c>
      <c r="M12" s="47">
        <f t="shared" ref="M12:M19" si="33">L12/K12*100</f>
        <v>54.853474984653907</v>
      </c>
      <c r="N12" s="44">
        <v>580937</v>
      </c>
      <c r="O12" s="32">
        <v>17927</v>
      </c>
      <c r="P12" s="47">
        <f t="shared" ref="P12:P19" si="34">O12/N12*100</f>
        <v>3.0858767818197155</v>
      </c>
      <c r="Q12" s="44">
        <v>1082884</v>
      </c>
      <c r="R12" s="32">
        <v>296306</v>
      </c>
      <c r="S12" s="47">
        <f t="shared" ref="S12:S19" si="35">R12/Q12*100</f>
        <v>27.362672271452897</v>
      </c>
      <c r="T12" s="44">
        <v>149008</v>
      </c>
      <c r="U12" s="32">
        <v>126503</v>
      </c>
      <c r="V12" s="47">
        <f t="shared" ref="V12:V19" si="36">U12/T12*100</f>
        <v>84.896784065285075</v>
      </c>
      <c r="W12" s="44"/>
      <c r="X12" s="32"/>
      <c r="Y12" s="30"/>
    </row>
    <row r="13" spans="1:25" s="2" customFormat="1" ht="36" customHeight="1" x14ac:dyDescent="0.15">
      <c r="A13" s="26" t="s">
        <v>35</v>
      </c>
      <c r="B13" s="28">
        <v>2644479</v>
      </c>
      <c r="C13" s="32">
        <v>110643</v>
      </c>
      <c r="D13" s="47">
        <f t="shared" ref="D13" si="37">C13/B13*100</f>
        <v>4.1839243193082645</v>
      </c>
      <c r="E13" s="44">
        <v>226225</v>
      </c>
      <c r="F13" s="32">
        <v>55688</v>
      </c>
      <c r="G13" s="47">
        <f t="shared" ref="G13" si="38">F13/E13*100</f>
        <v>24.616200685158582</v>
      </c>
      <c r="H13" s="44">
        <v>1913970</v>
      </c>
      <c r="I13" s="32">
        <v>277485</v>
      </c>
      <c r="J13" s="47">
        <f t="shared" ref="J13" si="39">I13/H13*100</f>
        <v>14.497876142259283</v>
      </c>
      <c r="K13" s="44">
        <v>469140</v>
      </c>
      <c r="L13" s="32">
        <v>445789</v>
      </c>
      <c r="M13" s="47">
        <f t="shared" ref="M13" si="40">L13/K13*100</f>
        <v>95.022594534680479</v>
      </c>
      <c r="N13" s="44">
        <v>598093</v>
      </c>
      <c r="O13" s="32">
        <v>18076</v>
      </c>
      <c r="P13" s="47">
        <f t="shared" ref="P13" si="41">O13/N13*100</f>
        <v>3.0222724559558465</v>
      </c>
      <c r="Q13" s="44">
        <v>671917</v>
      </c>
      <c r="R13" s="32">
        <v>288202</v>
      </c>
      <c r="S13" s="47">
        <f t="shared" ref="S13" si="42">R13/Q13*100</f>
        <v>42.892500115341626</v>
      </c>
      <c r="T13" s="44">
        <v>150517</v>
      </c>
      <c r="U13" s="32">
        <v>119152</v>
      </c>
      <c r="V13" s="47">
        <f t="shared" ref="V13" si="43">U13/T13*100</f>
        <v>79.161822252635915</v>
      </c>
      <c r="W13" s="44"/>
      <c r="X13" s="32"/>
      <c r="Y13" s="30"/>
    </row>
    <row r="14" spans="1:25" s="2" customFormat="1" ht="36" customHeight="1" x14ac:dyDescent="0.15">
      <c r="A14" s="26" t="s">
        <v>31</v>
      </c>
      <c r="B14" s="28">
        <v>2727581</v>
      </c>
      <c r="C14" s="32">
        <v>104304</v>
      </c>
      <c r="D14" s="47">
        <f t="shared" ref="D14" si="44">C14/B14*100</f>
        <v>3.8240477551354108</v>
      </c>
      <c r="E14" s="44">
        <v>221067</v>
      </c>
      <c r="F14" s="32">
        <v>51925</v>
      </c>
      <c r="G14" s="47">
        <f t="shared" ref="G14" si="45">F14/E14*100</f>
        <v>23.488354209357347</v>
      </c>
      <c r="H14" s="44">
        <v>1743424</v>
      </c>
      <c r="I14" s="32">
        <v>255755</v>
      </c>
      <c r="J14" s="47">
        <f t="shared" ref="J14" si="46">I14/H14*100</f>
        <v>14.669695954627215</v>
      </c>
      <c r="K14" s="44">
        <v>345790</v>
      </c>
      <c r="L14" s="32">
        <v>323739</v>
      </c>
      <c r="M14" s="47">
        <f t="shared" ref="M14" si="47">L14/K14*100</f>
        <v>93.623008184158024</v>
      </c>
      <c r="N14" s="44">
        <v>641302</v>
      </c>
      <c r="O14" s="32">
        <v>18986</v>
      </c>
      <c r="P14" s="47">
        <f t="shared" ref="P14" si="48">O14/N14*100</f>
        <v>2.9605396521451675</v>
      </c>
      <c r="Q14" s="44">
        <v>684592</v>
      </c>
      <c r="R14" s="32">
        <v>399997</v>
      </c>
      <c r="S14" s="47">
        <f t="shared" ref="S14" si="49">R14/Q14*100</f>
        <v>58.428523850702319</v>
      </c>
      <c r="T14" s="44">
        <v>138770</v>
      </c>
      <c r="U14" s="32">
        <v>113810</v>
      </c>
      <c r="V14" s="47">
        <f t="shared" ref="V14" si="50">U14/T14*100</f>
        <v>82.013403473373202</v>
      </c>
      <c r="W14" s="44"/>
      <c r="X14" s="32"/>
      <c r="Y14" s="30"/>
    </row>
    <row r="15" spans="1:25" s="2" customFormat="1" ht="36" customHeight="1" x14ac:dyDescent="0.15">
      <c r="A15" s="26" t="s">
        <v>30</v>
      </c>
      <c r="B15" s="28">
        <v>2666153</v>
      </c>
      <c r="C15" s="32">
        <v>102788</v>
      </c>
      <c r="D15" s="47">
        <f t="shared" si="30"/>
        <v>3.8552926257420337</v>
      </c>
      <c r="E15" s="44">
        <v>211618</v>
      </c>
      <c r="F15" s="32">
        <v>50351</v>
      </c>
      <c r="G15" s="47">
        <f t="shared" si="31"/>
        <v>23.793344611516979</v>
      </c>
      <c r="H15" s="44">
        <v>1670290</v>
      </c>
      <c r="I15" s="32">
        <v>242712</v>
      </c>
      <c r="J15" s="47">
        <f t="shared" si="32"/>
        <v>14.531129324847781</v>
      </c>
      <c r="K15" s="44">
        <v>224474</v>
      </c>
      <c r="L15" s="32">
        <v>237898</v>
      </c>
      <c r="M15" s="47">
        <f t="shared" si="33"/>
        <v>105.98020260698344</v>
      </c>
      <c r="N15" s="44">
        <v>624124</v>
      </c>
      <c r="O15" s="32">
        <v>25444</v>
      </c>
      <c r="P15" s="47">
        <f t="shared" si="34"/>
        <v>4.0767539783760922</v>
      </c>
      <c r="Q15" s="44">
        <v>570705</v>
      </c>
      <c r="R15" s="32">
        <v>252379</v>
      </c>
      <c r="S15" s="47">
        <f t="shared" si="35"/>
        <v>44.222321514617882</v>
      </c>
      <c r="T15" s="44">
        <v>136776</v>
      </c>
      <c r="U15" s="32">
        <v>110499</v>
      </c>
      <c r="V15" s="47">
        <f t="shared" si="36"/>
        <v>80.788296192314448</v>
      </c>
      <c r="W15" s="44"/>
      <c r="X15" s="32"/>
      <c r="Y15" s="30"/>
    </row>
    <row r="16" spans="1:25" s="2" customFormat="1" ht="36" customHeight="1" x14ac:dyDescent="0.15">
      <c r="A16" s="26" t="s">
        <v>29</v>
      </c>
      <c r="B16" s="28">
        <v>2606118</v>
      </c>
      <c r="C16" s="32">
        <v>105343</v>
      </c>
      <c r="D16" s="47">
        <f t="shared" si="30"/>
        <v>4.0421423742132934</v>
      </c>
      <c r="E16" s="44">
        <v>174899</v>
      </c>
      <c r="F16" s="32">
        <v>45491</v>
      </c>
      <c r="G16" s="47">
        <f t="shared" si="31"/>
        <v>26.009868552707559</v>
      </c>
      <c r="H16" s="44">
        <v>1569505</v>
      </c>
      <c r="I16" s="32">
        <v>237619</v>
      </c>
      <c r="J16" s="47">
        <f t="shared" si="32"/>
        <v>15.139741510858521</v>
      </c>
      <c r="K16" s="44">
        <v>166737</v>
      </c>
      <c r="L16" s="32">
        <v>176181</v>
      </c>
      <c r="M16" s="47">
        <f t="shared" si="33"/>
        <v>105.66400978786952</v>
      </c>
      <c r="N16" s="44">
        <f>572827</f>
        <v>572827</v>
      </c>
      <c r="O16" s="32">
        <f>25502</f>
        <v>25502</v>
      </c>
      <c r="P16" s="47">
        <f t="shared" si="34"/>
        <v>4.4519549532406817</v>
      </c>
      <c r="Q16" s="44">
        <f>848850</f>
        <v>848850</v>
      </c>
      <c r="R16" s="32">
        <f>256798</f>
        <v>256798</v>
      </c>
      <c r="S16" s="47">
        <f t="shared" si="35"/>
        <v>30.252459209518761</v>
      </c>
      <c r="T16" s="44">
        <f>147106</f>
        <v>147106</v>
      </c>
      <c r="U16" s="32">
        <f>112956</f>
        <v>112956</v>
      </c>
      <c r="V16" s="47">
        <f t="shared" si="36"/>
        <v>76.785447228529094</v>
      </c>
      <c r="W16" s="44"/>
      <c r="X16" s="32"/>
      <c r="Y16" s="30"/>
    </row>
    <row r="17" spans="1:25" s="2" customFormat="1" ht="36" customHeight="1" x14ac:dyDescent="0.15">
      <c r="A17" s="26" t="s">
        <v>28</v>
      </c>
      <c r="B17" s="28">
        <v>2432285</v>
      </c>
      <c r="C17" s="32">
        <v>98100</v>
      </c>
      <c r="D17" s="47">
        <f t="shared" si="30"/>
        <v>4.0332444594280688</v>
      </c>
      <c r="E17" s="44">
        <v>185402</v>
      </c>
      <c r="F17" s="32">
        <v>43759</v>
      </c>
      <c r="G17" s="47">
        <f t="shared" si="31"/>
        <v>23.602226513198346</v>
      </c>
      <c r="H17" s="44">
        <v>1506771</v>
      </c>
      <c r="I17" s="32">
        <v>224938</v>
      </c>
      <c r="J17" s="47">
        <f t="shared" si="32"/>
        <v>14.928479510157814</v>
      </c>
      <c r="K17" s="44">
        <v>96180</v>
      </c>
      <c r="L17" s="32">
        <v>87247</v>
      </c>
      <c r="M17" s="47">
        <f t="shared" si="33"/>
        <v>90.712206279891873</v>
      </c>
      <c r="N17" s="44">
        <v>516764</v>
      </c>
      <c r="O17" s="32">
        <v>25559</v>
      </c>
      <c r="P17" s="47">
        <f t="shared" si="34"/>
        <v>4.9459714686007539</v>
      </c>
      <c r="Q17" s="44">
        <v>684620</v>
      </c>
      <c r="R17" s="32">
        <v>259288</v>
      </c>
      <c r="S17" s="47">
        <f t="shared" si="35"/>
        <v>37.873272764453276</v>
      </c>
      <c r="T17" s="44">
        <v>136953</v>
      </c>
      <c r="U17" s="32">
        <v>106674</v>
      </c>
      <c r="V17" s="47">
        <f t="shared" si="36"/>
        <v>77.890955291231307</v>
      </c>
      <c r="W17" s="44">
        <v>5644</v>
      </c>
      <c r="X17" s="32">
        <v>0</v>
      </c>
      <c r="Y17" s="30">
        <f>X17/W17*100</f>
        <v>0</v>
      </c>
    </row>
    <row r="18" spans="1:25" s="2" customFormat="1" ht="36" customHeight="1" x14ac:dyDescent="0.15">
      <c r="A18" s="26" t="s">
        <v>27</v>
      </c>
      <c r="B18" s="28">
        <v>2395996</v>
      </c>
      <c r="C18" s="32">
        <v>102063</v>
      </c>
      <c r="D18" s="47">
        <f t="shared" si="30"/>
        <v>4.2597316523065984</v>
      </c>
      <c r="E18" s="44">
        <v>179956</v>
      </c>
      <c r="F18" s="32">
        <v>43071</v>
      </c>
      <c r="G18" s="47">
        <f t="shared" si="31"/>
        <v>23.934183911622842</v>
      </c>
      <c r="H18" s="44">
        <v>1394834</v>
      </c>
      <c r="I18" s="32">
        <v>210204</v>
      </c>
      <c r="J18" s="47">
        <f t="shared" si="32"/>
        <v>15.070180394226124</v>
      </c>
      <c r="K18" s="44">
        <v>295233</v>
      </c>
      <c r="L18" s="32">
        <v>166989</v>
      </c>
      <c r="M18" s="47">
        <f t="shared" si="33"/>
        <v>56.561766469195518</v>
      </c>
      <c r="N18" s="44">
        <v>710824</v>
      </c>
      <c r="O18" s="32">
        <v>25615</v>
      </c>
      <c r="P18" s="47">
        <f t="shared" si="34"/>
        <v>3.6035643140918143</v>
      </c>
      <c r="Q18" s="44">
        <v>687501</v>
      </c>
      <c r="R18" s="32">
        <v>270134</v>
      </c>
      <c r="S18" s="47">
        <f t="shared" si="35"/>
        <v>39.292161029583959</v>
      </c>
      <c r="T18" s="44">
        <v>131365</v>
      </c>
      <c r="U18" s="32">
        <v>110423</v>
      </c>
      <c r="V18" s="47">
        <f t="shared" si="36"/>
        <v>84.058158565828037</v>
      </c>
      <c r="W18" s="44">
        <v>16645</v>
      </c>
      <c r="X18" s="32">
        <v>2179</v>
      </c>
      <c r="Y18" s="30">
        <f>X18/W18*100</f>
        <v>13.091018323820967</v>
      </c>
    </row>
    <row r="19" spans="1:25" s="2" customFormat="1" ht="36" customHeight="1" x14ac:dyDescent="0.15">
      <c r="A19" s="26" t="s">
        <v>1</v>
      </c>
      <c r="B19" s="28">
        <v>2322302</v>
      </c>
      <c r="C19" s="32">
        <v>96069</v>
      </c>
      <c r="D19" s="47">
        <f t="shared" si="30"/>
        <v>4.1368004678116801</v>
      </c>
      <c r="E19" s="44">
        <v>169309</v>
      </c>
      <c r="F19" s="32">
        <v>39983</v>
      </c>
      <c r="G19" s="47">
        <f t="shared" si="31"/>
        <v>23.61540142579544</v>
      </c>
      <c r="H19" s="44">
        <v>1334700</v>
      </c>
      <c r="I19" s="32">
        <v>196189</v>
      </c>
      <c r="J19" s="47">
        <f t="shared" si="32"/>
        <v>14.699108413875777</v>
      </c>
      <c r="K19" s="44">
        <v>342651</v>
      </c>
      <c r="L19" s="32">
        <v>170546</v>
      </c>
      <c r="M19" s="47">
        <f t="shared" si="33"/>
        <v>49.772509054402292</v>
      </c>
      <c r="N19" s="44">
        <v>626819</v>
      </c>
      <c r="O19" s="32">
        <v>25674</v>
      </c>
      <c r="P19" s="47">
        <f t="shared" si="34"/>
        <v>4.0959192366536428</v>
      </c>
      <c r="Q19" s="44">
        <v>1084023</v>
      </c>
      <c r="R19" s="32">
        <v>338640</v>
      </c>
      <c r="S19" s="47">
        <f t="shared" si="35"/>
        <v>31.239189574390952</v>
      </c>
      <c r="T19" s="44">
        <v>132569</v>
      </c>
      <c r="U19" s="32">
        <v>104228</v>
      </c>
      <c r="V19" s="47">
        <f t="shared" si="36"/>
        <v>78.621698888880502</v>
      </c>
      <c r="W19" s="44">
        <v>258704</v>
      </c>
      <c r="X19" s="32">
        <v>31244</v>
      </c>
      <c r="Y19" s="30">
        <f>X19/W19*100</f>
        <v>12.077122889479869</v>
      </c>
    </row>
    <row r="20" spans="1:25" s="2" customFormat="1" ht="36" customHeight="1" x14ac:dyDescent="0.15">
      <c r="A20" s="26" t="s">
        <v>0</v>
      </c>
      <c r="B20" s="28">
        <v>2516175</v>
      </c>
      <c r="C20" s="32">
        <v>113544</v>
      </c>
      <c r="D20" s="47">
        <f t="shared" ref="D20:D34" si="51">C20/B20*100</f>
        <v>4.5125637127783245</v>
      </c>
      <c r="E20" s="45"/>
      <c r="F20" s="34"/>
      <c r="G20" s="48"/>
      <c r="H20" s="44">
        <v>1313895</v>
      </c>
      <c r="I20" s="32">
        <v>184005</v>
      </c>
      <c r="J20" s="47">
        <f t="shared" ref="J20:J27" si="52">I20/H20*100</f>
        <v>14.004543742079848</v>
      </c>
      <c r="K20" s="44">
        <v>252590</v>
      </c>
      <c r="L20" s="32">
        <v>225368</v>
      </c>
      <c r="M20" s="47">
        <f t="shared" ref="M20:M29" si="53">L20/K20*100</f>
        <v>89.222851260936693</v>
      </c>
      <c r="N20" s="44">
        <v>510557</v>
      </c>
      <c r="O20" s="32">
        <v>69805</v>
      </c>
      <c r="P20" s="47">
        <f t="shared" ref="P20:P34" si="54">O20/N20*100</f>
        <v>13.672322581024254</v>
      </c>
      <c r="Q20" s="44">
        <v>847618</v>
      </c>
      <c r="R20" s="32">
        <v>358590</v>
      </c>
      <c r="S20" s="47">
        <f t="shared" ref="S20:S34" si="55">R20/Q20*100</f>
        <v>42.305614085590442</v>
      </c>
      <c r="T20" s="44">
        <v>134426</v>
      </c>
      <c r="U20" s="32">
        <v>109969</v>
      </c>
      <c r="V20" s="47">
        <f t="shared" ref="V20:V33" si="56">U20/T20*100</f>
        <v>81.806346986446073</v>
      </c>
      <c r="W20" s="44">
        <v>2158907</v>
      </c>
      <c r="X20" s="32">
        <v>239850</v>
      </c>
      <c r="Y20" s="30">
        <f t="shared" ref="Y20:Y34" si="57">X20/W20*100</f>
        <v>11.109788425346714</v>
      </c>
    </row>
    <row r="21" spans="1:25" s="2" customFormat="1" ht="36" customHeight="1" x14ac:dyDescent="0.15">
      <c r="A21" s="26" t="s">
        <v>6</v>
      </c>
      <c r="B21" s="28">
        <v>2204561</v>
      </c>
      <c r="C21" s="32">
        <v>70253</v>
      </c>
      <c r="D21" s="47">
        <f t="shared" si="51"/>
        <v>3.1867115493742291</v>
      </c>
      <c r="E21" s="45"/>
      <c r="F21" s="34"/>
      <c r="G21" s="48"/>
      <c r="H21" s="44">
        <v>1249863</v>
      </c>
      <c r="I21" s="32">
        <v>192209</v>
      </c>
      <c r="J21" s="47">
        <f t="shared" si="52"/>
        <v>15.378405473239868</v>
      </c>
      <c r="K21" s="44">
        <v>272043</v>
      </c>
      <c r="L21" s="32">
        <v>101297</v>
      </c>
      <c r="M21" s="47">
        <f t="shared" si="53"/>
        <v>37.235657598247336</v>
      </c>
      <c r="N21" s="44">
        <v>624852</v>
      </c>
      <c r="O21" s="32">
        <v>126530</v>
      </c>
      <c r="P21" s="47">
        <f t="shared" si="54"/>
        <v>20.249595104120655</v>
      </c>
      <c r="Q21" s="44">
        <v>903557</v>
      </c>
      <c r="R21" s="32">
        <v>368631</v>
      </c>
      <c r="S21" s="47">
        <f t="shared" si="55"/>
        <v>40.797758193450996</v>
      </c>
      <c r="T21" s="44">
        <v>141313</v>
      </c>
      <c r="U21" s="32">
        <v>115870</v>
      </c>
      <c r="V21" s="47">
        <f t="shared" si="56"/>
        <v>81.995287057807843</v>
      </c>
      <c r="W21" s="44">
        <v>2048733</v>
      </c>
      <c r="X21" s="32">
        <v>254324</v>
      </c>
      <c r="Y21" s="30">
        <f t="shared" si="57"/>
        <v>12.413721065653748</v>
      </c>
    </row>
    <row r="22" spans="1:25" s="2" customFormat="1" ht="36" customHeight="1" x14ac:dyDescent="0.15">
      <c r="A22" s="26" t="s">
        <v>7</v>
      </c>
      <c r="B22" s="28">
        <v>2163508</v>
      </c>
      <c r="C22" s="32">
        <v>75210</v>
      </c>
      <c r="D22" s="47">
        <f t="shared" si="51"/>
        <v>3.4762986778879483</v>
      </c>
      <c r="E22" s="45"/>
      <c r="F22" s="34"/>
      <c r="G22" s="48"/>
      <c r="H22" s="44">
        <v>1125033</v>
      </c>
      <c r="I22" s="32">
        <v>187038</v>
      </c>
      <c r="J22" s="47">
        <f t="shared" si="52"/>
        <v>16.62511233003832</v>
      </c>
      <c r="K22" s="44">
        <v>397717</v>
      </c>
      <c r="L22" s="32">
        <v>135017</v>
      </c>
      <c r="M22" s="47">
        <f t="shared" si="53"/>
        <v>33.948008257127555</v>
      </c>
      <c r="N22" s="44">
        <v>784622</v>
      </c>
      <c r="O22" s="32">
        <v>156752</v>
      </c>
      <c r="P22" s="47">
        <f t="shared" si="54"/>
        <v>19.978027636237577</v>
      </c>
      <c r="Q22" s="44">
        <v>1215389</v>
      </c>
      <c r="R22" s="32">
        <v>321905</v>
      </c>
      <c r="S22" s="47">
        <f t="shared" si="55"/>
        <v>26.485758880490113</v>
      </c>
      <c r="T22" s="44">
        <v>140275</v>
      </c>
      <c r="U22" s="32">
        <v>114363</v>
      </c>
      <c r="V22" s="47">
        <f t="shared" si="56"/>
        <v>81.527713420067727</v>
      </c>
      <c r="W22" s="44">
        <v>2222077</v>
      </c>
      <c r="X22" s="32">
        <v>216632</v>
      </c>
      <c r="Y22" s="30">
        <f t="shared" si="57"/>
        <v>9.7490771021886271</v>
      </c>
    </row>
    <row r="23" spans="1:25" s="2" customFormat="1" ht="36" customHeight="1" x14ac:dyDescent="0.15">
      <c r="A23" s="26" t="s">
        <v>8</v>
      </c>
      <c r="B23" s="28">
        <v>1994628</v>
      </c>
      <c r="C23" s="32">
        <v>70529</v>
      </c>
      <c r="D23" s="47">
        <f t="shared" si="51"/>
        <v>3.5359475551330877</v>
      </c>
      <c r="E23" s="45"/>
      <c r="F23" s="34"/>
      <c r="G23" s="48"/>
      <c r="H23" s="44">
        <v>1114709</v>
      </c>
      <c r="I23" s="32">
        <v>169425</v>
      </c>
      <c r="J23" s="47">
        <f t="shared" si="52"/>
        <v>15.199034007978765</v>
      </c>
      <c r="K23" s="44">
        <v>360412</v>
      </c>
      <c r="L23" s="32">
        <v>204348</v>
      </c>
      <c r="M23" s="47">
        <f t="shared" si="53"/>
        <v>56.698445112815335</v>
      </c>
      <c r="N23" s="44">
        <v>759608</v>
      </c>
      <c r="O23" s="32">
        <v>158471</v>
      </c>
      <c r="P23" s="47">
        <f t="shared" si="54"/>
        <v>20.862207875641118</v>
      </c>
      <c r="Q23" s="44">
        <v>877657</v>
      </c>
      <c r="R23" s="32">
        <v>370549</v>
      </c>
      <c r="S23" s="47">
        <f t="shared" si="55"/>
        <v>42.220252330921987</v>
      </c>
      <c r="T23" s="44">
        <v>120959</v>
      </c>
      <c r="U23" s="32">
        <v>95463</v>
      </c>
      <c r="V23" s="47">
        <f t="shared" si="56"/>
        <v>78.92178341421473</v>
      </c>
      <c r="W23" s="44">
        <v>2195726</v>
      </c>
      <c r="X23" s="32">
        <v>213265</v>
      </c>
      <c r="Y23" s="30">
        <f t="shared" si="57"/>
        <v>9.7127328273199858</v>
      </c>
    </row>
    <row r="24" spans="1:25" s="2" customFormat="1" ht="36" customHeight="1" x14ac:dyDescent="0.15">
      <c r="A24" s="26" t="s">
        <v>9</v>
      </c>
      <c r="B24" s="28">
        <v>1883209</v>
      </c>
      <c r="C24" s="32">
        <v>74738</v>
      </c>
      <c r="D24" s="47">
        <f t="shared" si="51"/>
        <v>3.9686513817637872</v>
      </c>
      <c r="E24" s="45"/>
      <c r="F24" s="34"/>
      <c r="G24" s="48"/>
      <c r="H24" s="44">
        <v>1050773</v>
      </c>
      <c r="I24" s="32">
        <v>151350</v>
      </c>
      <c r="J24" s="47">
        <f t="shared" si="52"/>
        <v>14.40368186087766</v>
      </c>
      <c r="K24" s="44">
        <v>503974</v>
      </c>
      <c r="L24" s="32">
        <v>69561</v>
      </c>
      <c r="M24" s="47">
        <f t="shared" si="53"/>
        <v>13.802497747899691</v>
      </c>
      <c r="N24" s="44">
        <v>1040605</v>
      </c>
      <c r="O24" s="32">
        <v>245252</v>
      </c>
      <c r="P24" s="47">
        <f t="shared" si="54"/>
        <v>23.568212722406674</v>
      </c>
      <c r="Q24" s="44">
        <v>647021</v>
      </c>
      <c r="R24" s="32">
        <v>341314</v>
      </c>
      <c r="S24" s="47">
        <f t="shared" si="55"/>
        <v>52.751610844161171</v>
      </c>
      <c r="T24" s="44">
        <v>105906</v>
      </c>
      <c r="U24" s="32">
        <v>80822</v>
      </c>
      <c r="V24" s="47">
        <f t="shared" si="56"/>
        <v>76.314845240118601</v>
      </c>
      <c r="W24" s="44">
        <v>2190969</v>
      </c>
      <c r="X24" s="32">
        <v>226163</v>
      </c>
      <c r="Y24" s="30">
        <f t="shared" si="57"/>
        <v>10.322510268287685</v>
      </c>
    </row>
    <row r="25" spans="1:25" s="2" customFormat="1" ht="36" hidden="1" customHeight="1" x14ac:dyDescent="0.15">
      <c r="A25" s="26" t="s">
        <v>10</v>
      </c>
      <c r="B25" s="28">
        <v>1768287</v>
      </c>
      <c r="C25" s="32">
        <v>54989</v>
      </c>
      <c r="D25" s="30">
        <f t="shared" si="51"/>
        <v>3.1097327526583638</v>
      </c>
      <c r="E25" s="33"/>
      <c r="F25" s="34"/>
      <c r="G25" s="35"/>
      <c r="H25" s="28">
        <v>962462</v>
      </c>
      <c r="I25" s="32">
        <v>147872</v>
      </c>
      <c r="J25" s="30">
        <f t="shared" si="52"/>
        <v>15.36393125131174</v>
      </c>
      <c r="K25" s="28">
        <v>205233</v>
      </c>
      <c r="L25" s="32">
        <v>143408</v>
      </c>
      <c r="M25" s="30">
        <f t="shared" si="53"/>
        <v>69.875702250612719</v>
      </c>
      <c r="N25" s="28">
        <v>996094</v>
      </c>
      <c r="O25" s="32">
        <v>267925</v>
      </c>
      <c r="P25" s="30">
        <f t="shared" si="54"/>
        <v>26.89756187669035</v>
      </c>
      <c r="Q25" s="28">
        <v>678523</v>
      </c>
      <c r="R25" s="32">
        <v>251698</v>
      </c>
      <c r="S25" s="30">
        <f t="shared" si="55"/>
        <v>37.094984252560344</v>
      </c>
      <c r="T25" s="28">
        <v>195669</v>
      </c>
      <c r="U25" s="32">
        <v>94649</v>
      </c>
      <c r="V25" s="30">
        <f t="shared" si="56"/>
        <v>48.371995563937062</v>
      </c>
      <c r="W25" s="28">
        <v>2132937</v>
      </c>
      <c r="X25" s="32">
        <v>185070</v>
      </c>
      <c r="Y25" s="30">
        <f t="shared" si="57"/>
        <v>8.6767682308478875</v>
      </c>
    </row>
    <row r="26" spans="1:25" s="2" customFormat="1" ht="20.100000000000001" hidden="1" customHeight="1" x14ac:dyDescent="0.15">
      <c r="A26" s="15" t="s">
        <v>11</v>
      </c>
      <c r="B26" s="16">
        <v>1834023</v>
      </c>
      <c r="C26" s="17">
        <v>38082</v>
      </c>
      <c r="D26" s="18">
        <f t="shared" si="51"/>
        <v>2.0764188889670412</v>
      </c>
      <c r="E26" s="19"/>
      <c r="F26" s="20"/>
      <c r="G26" s="21"/>
      <c r="H26" s="22">
        <v>907081</v>
      </c>
      <c r="I26" s="23">
        <v>12784</v>
      </c>
      <c r="J26" s="18">
        <f t="shared" si="52"/>
        <v>1.4093559450589308</v>
      </c>
      <c r="K26" s="22">
        <v>447223</v>
      </c>
      <c r="L26" s="23">
        <v>193787</v>
      </c>
      <c r="M26" s="18">
        <f t="shared" si="53"/>
        <v>43.331179299812398</v>
      </c>
      <c r="N26" s="24">
        <v>739405</v>
      </c>
      <c r="O26" s="25">
        <v>194982</v>
      </c>
      <c r="P26" s="18">
        <f t="shared" si="54"/>
        <v>26.370121922356489</v>
      </c>
      <c r="Q26" s="22">
        <v>600427</v>
      </c>
      <c r="R26" s="23">
        <v>236447</v>
      </c>
      <c r="S26" s="18">
        <f t="shared" si="55"/>
        <v>39.379808036613944</v>
      </c>
      <c r="T26" s="22">
        <v>116820</v>
      </c>
      <c r="U26" s="23">
        <v>59671</v>
      </c>
      <c r="V26" s="18">
        <f t="shared" si="56"/>
        <v>51.079438452319806</v>
      </c>
      <c r="W26" s="4">
        <v>2147114</v>
      </c>
      <c r="X26" s="6">
        <v>179441</v>
      </c>
      <c r="Y26" s="13">
        <f t="shared" si="57"/>
        <v>8.3573112559463532</v>
      </c>
    </row>
    <row r="27" spans="1:25" s="2" customFormat="1" ht="20.100000000000001" hidden="1" customHeight="1" x14ac:dyDescent="0.15">
      <c r="A27" s="3" t="s">
        <v>12</v>
      </c>
      <c r="B27" s="4">
        <v>1784423</v>
      </c>
      <c r="C27" s="5">
        <v>45274</v>
      </c>
      <c r="D27" s="13">
        <f t="shared" si="51"/>
        <v>2.5371786846504443</v>
      </c>
      <c r="E27" s="10"/>
      <c r="F27" s="11"/>
      <c r="G27" s="12"/>
      <c r="H27" s="7">
        <v>710231</v>
      </c>
      <c r="I27" s="6">
        <v>111260</v>
      </c>
      <c r="J27" s="13">
        <f t="shared" si="52"/>
        <v>15.665325788370263</v>
      </c>
      <c r="K27" s="7">
        <v>178327</v>
      </c>
      <c r="L27" s="6">
        <v>74280</v>
      </c>
      <c r="M27" s="13">
        <f t="shared" si="53"/>
        <v>41.653815742989003</v>
      </c>
      <c r="N27" s="8">
        <v>826982</v>
      </c>
      <c r="O27" s="9">
        <v>237396</v>
      </c>
      <c r="P27" s="13">
        <f t="shared" si="54"/>
        <v>28.706307997030166</v>
      </c>
      <c r="Q27" s="7">
        <v>714655</v>
      </c>
      <c r="R27" s="6">
        <v>64138</v>
      </c>
      <c r="S27" s="13">
        <f t="shared" si="55"/>
        <v>8.9746800903932673</v>
      </c>
      <c r="T27" s="7">
        <v>121470</v>
      </c>
      <c r="U27" s="6">
        <v>52508</v>
      </c>
      <c r="V27" s="13">
        <f t="shared" si="56"/>
        <v>43.227134271836668</v>
      </c>
      <c r="W27" s="4">
        <v>2214784</v>
      </c>
      <c r="X27" s="6">
        <v>146226</v>
      </c>
      <c r="Y27" s="13">
        <f t="shared" si="57"/>
        <v>6.6022691151823381</v>
      </c>
    </row>
    <row r="28" spans="1:25" s="2" customFormat="1" ht="20.100000000000001" hidden="1" customHeight="1" x14ac:dyDescent="0.15">
      <c r="A28" s="3" t="s">
        <v>13</v>
      </c>
      <c r="B28" s="4">
        <v>1629237</v>
      </c>
      <c r="C28" s="5">
        <v>54850</v>
      </c>
      <c r="D28" s="13">
        <f t="shared" si="51"/>
        <v>3.3666065771891995</v>
      </c>
      <c r="E28" s="10"/>
      <c r="F28" s="11"/>
      <c r="G28" s="12"/>
      <c r="H28" s="10"/>
      <c r="I28" s="11"/>
      <c r="J28" s="14"/>
      <c r="K28" s="7">
        <v>90490</v>
      </c>
      <c r="L28" s="6">
        <v>64148</v>
      </c>
      <c r="M28" s="13">
        <f t="shared" si="53"/>
        <v>70.889601060890712</v>
      </c>
      <c r="N28" s="8">
        <v>890751</v>
      </c>
      <c r="O28" s="9">
        <v>232422</v>
      </c>
      <c r="P28" s="13">
        <f t="shared" si="54"/>
        <v>26.092813816655834</v>
      </c>
      <c r="Q28" s="7">
        <v>1929963</v>
      </c>
      <c r="R28" s="6">
        <v>253790</v>
      </c>
      <c r="S28" s="13">
        <f t="shared" si="55"/>
        <v>13.14999303095448</v>
      </c>
      <c r="T28" s="7">
        <v>341633</v>
      </c>
      <c r="U28" s="6">
        <v>60748</v>
      </c>
      <c r="V28" s="13">
        <f t="shared" si="56"/>
        <v>17.781654582549109</v>
      </c>
      <c r="W28" s="4">
        <v>2398433</v>
      </c>
      <c r="X28" s="6">
        <v>220542</v>
      </c>
      <c r="Y28" s="13">
        <f t="shared" si="57"/>
        <v>9.195253734417431</v>
      </c>
    </row>
    <row r="29" spans="1:25" s="2" customFormat="1" ht="20.100000000000001" hidden="1" customHeight="1" x14ac:dyDescent="0.15">
      <c r="A29" s="3" t="s">
        <v>14</v>
      </c>
      <c r="B29" s="4">
        <v>1656563</v>
      </c>
      <c r="C29" s="5">
        <v>50302</v>
      </c>
      <c r="D29" s="13">
        <f t="shared" si="51"/>
        <v>3.0365280402858206</v>
      </c>
      <c r="E29" s="10"/>
      <c r="F29" s="11"/>
      <c r="G29" s="12"/>
      <c r="H29" s="10"/>
      <c r="I29" s="11"/>
      <c r="J29" s="14"/>
      <c r="K29" s="7">
        <v>128931</v>
      </c>
      <c r="L29" s="6">
        <v>74831</v>
      </c>
      <c r="M29" s="13">
        <f t="shared" si="53"/>
        <v>58.039571553776824</v>
      </c>
      <c r="N29" s="8">
        <v>1469562</v>
      </c>
      <c r="O29" s="9">
        <v>229895</v>
      </c>
      <c r="P29" s="13">
        <f t="shared" si="54"/>
        <v>15.643776853239263</v>
      </c>
      <c r="Q29" s="7">
        <v>2347505</v>
      </c>
      <c r="R29" s="6">
        <v>290569</v>
      </c>
      <c r="S29" s="13">
        <f t="shared" si="55"/>
        <v>12.377779813035541</v>
      </c>
      <c r="T29" s="7">
        <v>744083</v>
      </c>
      <c r="U29" s="6">
        <v>38152</v>
      </c>
      <c r="V29" s="13">
        <f t="shared" si="56"/>
        <v>5.1273849825893079</v>
      </c>
      <c r="W29" s="4">
        <v>2224667</v>
      </c>
      <c r="X29" s="6">
        <v>234638</v>
      </c>
      <c r="Y29" s="13">
        <f t="shared" si="57"/>
        <v>10.547106600673271</v>
      </c>
    </row>
    <row r="30" spans="1:25" s="2" customFormat="1" ht="20.100000000000001" hidden="1" customHeight="1" x14ac:dyDescent="0.15">
      <c r="A30" s="3" t="s">
        <v>15</v>
      </c>
      <c r="B30" s="4">
        <v>1569320</v>
      </c>
      <c r="C30" s="5">
        <v>48644</v>
      </c>
      <c r="D30" s="13">
        <f t="shared" si="51"/>
        <v>3.0996864884153643</v>
      </c>
      <c r="E30" s="10"/>
      <c r="F30" s="11"/>
      <c r="G30" s="12"/>
      <c r="H30" s="10"/>
      <c r="I30" s="11"/>
      <c r="J30" s="14"/>
      <c r="K30" s="10"/>
      <c r="L30" s="11"/>
      <c r="M30" s="14"/>
      <c r="N30" s="8">
        <v>1174139</v>
      </c>
      <c r="O30" s="9">
        <v>139715</v>
      </c>
      <c r="P30" s="13">
        <f t="shared" si="54"/>
        <v>11.899357742141262</v>
      </c>
      <c r="Q30" s="7">
        <v>1251578</v>
      </c>
      <c r="R30" s="6">
        <v>221136</v>
      </c>
      <c r="S30" s="13">
        <f t="shared" si="55"/>
        <v>17.668575190679288</v>
      </c>
      <c r="T30" s="7">
        <v>751036</v>
      </c>
      <c r="U30" s="6">
        <v>56245</v>
      </c>
      <c r="V30" s="13">
        <f t="shared" si="56"/>
        <v>7.4889885438247967</v>
      </c>
      <c r="W30" s="4">
        <v>2180059</v>
      </c>
      <c r="X30" s="6">
        <v>212954</v>
      </c>
      <c r="Y30" s="13">
        <f t="shared" si="57"/>
        <v>9.7682677395428286</v>
      </c>
    </row>
    <row r="31" spans="1:25" s="2" customFormat="1" ht="20.100000000000001" hidden="1" customHeight="1" x14ac:dyDescent="0.15">
      <c r="A31" s="3" t="s">
        <v>16</v>
      </c>
      <c r="B31" s="4">
        <v>1697381</v>
      </c>
      <c r="C31" s="5">
        <v>31970</v>
      </c>
      <c r="D31" s="13">
        <f t="shared" si="51"/>
        <v>1.8834899177026254</v>
      </c>
      <c r="E31" s="10"/>
      <c r="F31" s="11"/>
      <c r="G31" s="12"/>
      <c r="H31" s="10"/>
      <c r="I31" s="11"/>
      <c r="J31" s="14"/>
      <c r="K31" s="10"/>
      <c r="L31" s="11"/>
      <c r="M31" s="14"/>
      <c r="N31" s="8">
        <v>1390412</v>
      </c>
      <c r="O31" s="9">
        <v>135639</v>
      </c>
      <c r="P31" s="13">
        <f t="shared" si="54"/>
        <v>9.7553099369107859</v>
      </c>
      <c r="Q31" s="7">
        <v>983125</v>
      </c>
      <c r="R31" s="6">
        <v>203395</v>
      </c>
      <c r="S31" s="13">
        <f t="shared" si="55"/>
        <v>20.68862047043865</v>
      </c>
      <c r="T31" s="7">
        <v>1261071</v>
      </c>
      <c r="U31" s="6">
        <v>528644</v>
      </c>
      <c r="V31" s="13">
        <f t="shared" si="56"/>
        <v>41.920240811183511</v>
      </c>
      <c r="W31" s="4">
        <v>2004513</v>
      </c>
      <c r="X31" s="6">
        <v>173374</v>
      </c>
      <c r="Y31" s="13">
        <f t="shared" si="57"/>
        <v>8.6491831182935694</v>
      </c>
    </row>
    <row r="32" spans="1:25" s="2" customFormat="1" ht="20.100000000000001" hidden="1" customHeight="1" x14ac:dyDescent="0.15">
      <c r="A32" s="3" t="s">
        <v>17</v>
      </c>
      <c r="B32" s="4">
        <v>1515271</v>
      </c>
      <c r="C32" s="5">
        <v>28493</v>
      </c>
      <c r="D32" s="13">
        <f t="shared" si="51"/>
        <v>1.8803897124672748</v>
      </c>
      <c r="E32" s="10"/>
      <c r="F32" s="11"/>
      <c r="G32" s="12"/>
      <c r="H32" s="10"/>
      <c r="I32" s="11"/>
      <c r="J32" s="14"/>
      <c r="K32" s="10"/>
      <c r="L32" s="11"/>
      <c r="M32" s="14"/>
      <c r="N32" s="8">
        <v>492825</v>
      </c>
      <c r="O32" s="9">
        <v>136475</v>
      </c>
      <c r="P32" s="13">
        <f t="shared" si="54"/>
        <v>27.692385735301578</v>
      </c>
      <c r="Q32" s="7">
        <v>306396</v>
      </c>
      <c r="R32" s="6">
        <v>119988</v>
      </c>
      <c r="S32" s="13">
        <f t="shared" si="55"/>
        <v>39.161085653859715</v>
      </c>
      <c r="T32" s="7">
        <v>331730</v>
      </c>
      <c r="U32" s="6">
        <v>191881</v>
      </c>
      <c r="V32" s="13">
        <f t="shared" si="56"/>
        <v>57.842522533385591</v>
      </c>
      <c r="W32" s="4">
        <v>1878600</v>
      </c>
      <c r="X32" s="6">
        <v>155773</v>
      </c>
      <c r="Y32" s="13">
        <f t="shared" si="57"/>
        <v>8.2919727456616634</v>
      </c>
    </row>
    <row r="33" spans="1:25" s="2" customFormat="1" ht="20.100000000000001" hidden="1" customHeight="1" x14ac:dyDescent="0.15">
      <c r="A33" s="3" t="s">
        <v>18</v>
      </c>
      <c r="B33" s="4">
        <v>1580927</v>
      </c>
      <c r="C33" s="5">
        <v>27787</v>
      </c>
      <c r="D33" s="13">
        <f t="shared" si="51"/>
        <v>1.7576396633114622</v>
      </c>
      <c r="E33" s="10"/>
      <c r="F33" s="11"/>
      <c r="G33" s="12"/>
      <c r="H33" s="10"/>
      <c r="I33" s="11"/>
      <c r="J33" s="14"/>
      <c r="K33" s="10"/>
      <c r="L33" s="11"/>
      <c r="M33" s="14"/>
      <c r="N33" s="8">
        <v>338717</v>
      </c>
      <c r="O33" s="9">
        <v>59916</v>
      </c>
      <c r="P33" s="13">
        <f t="shared" si="54"/>
        <v>17.689103292719292</v>
      </c>
      <c r="Q33" s="7">
        <v>199756</v>
      </c>
      <c r="R33" s="6">
        <v>62180</v>
      </c>
      <c r="S33" s="13">
        <f t="shared" si="55"/>
        <v>31.127976130879674</v>
      </c>
      <c r="T33" s="7">
        <v>92936</v>
      </c>
      <c r="U33" s="6">
        <v>55144</v>
      </c>
      <c r="V33" s="13">
        <f t="shared" si="56"/>
        <v>59.335456658345528</v>
      </c>
      <c r="W33" s="4">
        <v>1747093</v>
      </c>
      <c r="X33" s="6">
        <v>143141</v>
      </c>
      <c r="Y33" s="13">
        <f t="shared" si="57"/>
        <v>8.1930956165470299</v>
      </c>
    </row>
    <row r="34" spans="1:25" s="2" customFormat="1" ht="20.100000000000001" hidden="1" customHeight="1" x14ac:dyDescent="0.15">
      <c r="A34" s="3" t="s">
        <v>19</v>
      </c>
      <c r="B34" s="4">
        <v>1472216</v>
      </c>
      <c r="C34" s="5">
        <v>21212</v>
      </c>
      <c r="D34" s="13">
        <f t="shared" si="51"/>
        <v>1.4408211838480223</v>
      </c>
      <c r="E34" s="10"/>
      <c r="F34" s="11"/>
      <c r="G34" s="12"/>
      <c r="H34" s="10"/>
      <c r="I34" s="11"/>
      <c r="J34" s="14"/>
      <c r="K34" s="10"/>
      <c r="L34" s="11"/>
      <c r="M34" s="14"/>
      <c r="N34" s="8">
        <v>313995</v>
      </c>
      <c r="O34" s="9">
        <v>0</v>
      </c>
      <c r="P34" s="13">
        <f t="shared" si="54"/>
        <v>0</v>
      </c>
      <c r="Q34" s="7">
        <v>646009</v>
      </c>
      <c r="R34" s="6">
        <v>78751</v>
      </c>
      <c r="S34" s="13">
        <f t="shared" si="55"/>
        <v>12.190387440422656</v>
      </c>
      <c r="T34" s="10"/>
      <c r="U34" s="11"/>
      <c r="V34" s="14"/>
      <c r="W34" s="4">
        <v>1589671</v>
      </c>
      <c r="X34" s="6">
        <v>113011</v>
      </c>
      <c r="Y34" s="13">
        <f t="shared" si="57"/>
        <v>7.109081061427176</v>
      </c>
    </row>
  </sheetData>
  <mergeCells count="10">
    <mergeCell ref="A1:F1"/>
    <mergeCell ref="W3:Y3"/>
    <mergeCell ref="E3:G3"/>
    <mergeCell ref="H3:J3"/>
    <mergeCell ref="A3:A4"/>
    <mergeCell ref="K3:M3"/>
    <mergeCell ref="Q3:S3"/>
    <mergeCell ref="T3:V3"/>
    <mergeCell ref="N3:P3"/>
    <mergeCell ref="B3:D3"/>
  </mergeCells>
  <phoneticPr fontId="2"/>
  <printOptions horizontalCentered="1"/>
  <pageMargins left="0.19685039370078741" right="0.19685039370078741" top="0.98425196850393704" bottom="0.19685039370078741" header="0.51181102362204722" footer="0.31496062992125984"/>
  <pageSetup paperSize="9" scale="70" orientation="landscape" r:id="rId1"/>
  <headerFooter>
    <oddHeader>&amp;L&amp;14【16】 財政
６　特別会計・企業会計決算額&amp;R
単位：千円、％　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16-6</vt:lpstr>
      <vt:lpstr>'16-6'!Print_Area</vt:lpstr>
      <vt:lpstr>'16-6'!Print_Titles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 </cp:lastModifiedBy>
  <cp:lastPrinted>2023-07-21T00:06:46Z</cp:lastPrinted>
  <dcterms:created xsi:type="dcterms:W3CDTF">2008-08-01T08:26:18Z</dcterms:created>
  <dcterms:modified xsi:type="dcterms:W3CDTF">2023-07-21T01:34:50Z</dcterms:modified>
</cp:coreProperties>
</file>