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yame\060健康福祉課\R7健康福祉課\D 介護保険\a 介護保険\第９期介護施設整備\R7 公募関連\01 募集要項等\"/>
    </mc:Choice>
  </mc:AlternateContent>
  <bookViews>
    <workbookView xWindow="120" yWindow="45" windowWidth="11715" windowHeight="6075"/>
  </bookViews>
  <sheets>
    <sheet name="広域型特養" sheetId="13" r:id="rId1"/>
    <sheet name="記載例" sheetId="8" r:id="rId2"/>
  </sheets>
  <definedNames>
    <definedName name="_xlnm.Print_Area" localSheetId="1">記載例!$A$1:$Q$47</definedName>
    <definedName name="_xlnm.Print_Area" localSheetId="0">広域型特養!$A$1:$Q$47</definedName>
  </definedNames>
  <calcPr calcId="162913" calcMode="manual"/>
</workbook>
</file>

<file path=xl/calcChain.xml><?xml version="1.0" encoding="utf-8"?>
<calcChain xmlns="http://schemas.openxmlformats.org/spreadsheetml/2006/main">
  <c r="E44" i="13" l="1"/>
  <c r="G44" i="13" s="1"/>
  <c r="E43" i="13"/>
  <c r="G43" i="13" s="1"/>
  <c r="F42" i="13"/>
  <c r="E38" i="13"/>
  <c r="G38" i="13" s="1"/>
  <c r="E37" i="13"/>
  <c r="G37" i="13" s="1"/>
  <c r="G39" i="13" s="1"/>
  <c r="E11" i="13" s="1"/>
  <c r="E29" i="13"/>
  <c r="D20" i="13" s="1"/>
  <c r="I19" i="13"/>
  <c r="I17" i="13"/>
  <c r="G15" i="13"/>
  <c r="I15" i="13" s="1"/>
  <c r="G14" i="13"/>
  <c r="I14" i="13" s="1"/>
  <c r="G13" i="13"/>
  <c r="I13" i="13" s="1"/>
  <c r="G12" i="13"/>
  <c r="I12" i="13" s="1"/>
  <c r="M10" i="13"/>
  <c r="K10" i="13"/>
  <c r="D10" i="13"/>
  <c r="L10" i="13" s="1"/>
  <c r="N10" i="13" s="1"/>
  <c r="P10" i="13" s="1"/>
  <c r="Q10" i="13" s="1"/>
  <c r="G15" i="8"/>
  <c r="I15" i="8" s="1"/>
  <c r="I14" i="8" s="1"/>
  <c r="G14" i="8"/>
  <c r="G12" i="8"/>
  <c r="G13" i="8"/>
  <c r="G45" i="13" l="1"/>
  <c r="F11" i="13" s="1"/>
  <c r="F10" i="13" s="1"/>
  <c r="F16" i="13" s="1"/>
  <c r="F22" i="13" s="1"/>
  <c r="I20" i="13"/>
  <c r="E10" i="13"/>
  <c r="E16" i="13" s="1"/>
  <c r="D16" i="13"/>
  <c r="I13" i="8"/>
  <c r="F42" i="8"/>
  <c r="C26" i="13" l="1"/>
  <c r="E26" i="13"/>
  <c r="E22" i="13"/>
  <c r="I12" i="8"/>
  <c r="I19" i="8"/>
  <c r="I17" i="8"/>
  <c r="E44" i="8"/>
  <c r="G44" i="8"/>
  <c r="E38" i="8"/>
  <c r="G38" i="8" s="1"/>
  <c r="G39" i="8" s="1"/>
  <c r="E11" i="8" s="1"/>
  <c r="E10" i="8" s="1"/>
  <c r="E43" i="8"/>
  <c r="G43" i="8" s="1"/>
  <c r="G45" i="8" s="1"/>
  <c r="F11" i="8" s="1"/>
  <c r="F10" i="8" s="1"/>
  <c r="F16" i="8" s="1"/>
  <c r="E37" i="8"/>
  <c r="G37" i="8"/>
  <c r="E29" i="8"/>
  <c r="M10" i="8"/>
  <c r="K10" i="8"/>
  <c r="D10" i="8"/>
  <c r="L10" i="8"/>
  <c r="D16" i="8"/>
  <c r="G26" i="13" l="1"/>
  <c r="G16" i="13" s="1"/>
  <c r="H16" i="13" s="1"/>
  <c r="H22" i="13" s="1"/>
  <c r="D33" i="13" s="1"/>
  <c r="F33" i="13" s="1"/>
  <c r="C26" i="8"/>
  <c r="D20" i="8"/>
  <c r="I20" i="8" s="1"/>
  <c r="N10" i="8"/>
  <c r="P10" i="8" s="1"/>
  <c r="Q10" i="8" s="1"/>
  <c r="F22" i="8"/>
  <c r="E16" i="8"/>
  <c r="E26" i="8" s="1"/>
  <c r="G26" i="8" s="1"/>
  <c r="I16" i="13" l="1"/>
  <c r="G22" i="13"/>
  <c r="D32" i="13" s="1"/>
  <c r="F32" i="13" s="1"/>
  <c r="G33" i="13" s="1"/>
  <c r="D21" i="13" s="1"/>
  <c r="G11" i="13"/>
  <c r="G10" i="13" s="1"/>
  <c r="I10" i="13" s="1"/>
  <c r="H11" i="13"/>
  <c r="H10" i="13" s="1"/>
  <c r="G16" i="8"/>
  <c r="E22" i="8"/>
  <c r="G11" i="8" l="1"/>
  <c r="I11" i="13"/>
  <c r="I21" i="13"/>
  <c r="D18" i="13"/>
  <c r="H16" i="8"/>
  <c r="I16" i="8" s="1"/>
  <c r="G22" i="8"/>
  <c r="D32" i="8" s="1"/>
  <c r="F32" i="8" s="1"/>
  <c r="G10" i="8" l="1"/>
  <c r="I18" i="13"/>
  <c r="I22" i="13" s="1"/>
  <c r="D22" i="13"/>
  <c r="H22" i="8"/>
  <c r="D33" i="8" s="1"/>
  <c r="H11" i="8"/>
  <c r="H10" i="8" s="1"/>
  <c r="I11" i="8" l="1"/>
  <c r="I10" i="8"/>
  <c r="F33" i="8"/>
  <c r="G33" i="8" s="1"/>
  <c r="D21" i="8" s="1"/>
  <c r="I21" i="8" s="1"/>
  <c r="D18" i="8" l="1"/>
  <c r="D22" i="8" s="1"/>
  <c r="I18" i="8" l="1"/>
  <c r="I22" i="8" s="1"/>
</calcChain>
</file>

<file path=xl/comments1.xml><?xml version="1.0" encoding="utf-8"?>
<comments xmlns="http://schemas.openxmlformats.org/spreadsheetml/2006/main">
  <authors>
    <author>施設担当　鈴木</author>
    <author>栃木県</author>
    <author>xpuser</author>
  </authors>
  <commentList>
    <comment ref="H4" authorId="0" shapeId="0">
      <text>
        <r>
          <rPr>
            <sz val="9"/>
            <color indexed="81"/>
            <rFont val="ＭＳ Ｐゴシック"/>
            <family val="3"/>
            <charset val="128"/>
          </rPr>
          <t>既存0、創設1</t>
        </r>
      </text>
    </comment>
    <comment ref="Q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評価額×75％</t>
        </r>
      </text>
    </comment>
    <comment ref="E26" authorId="2" shapeId="0">
      <text>
        <r>
          <rPr>
            <sz val="9"/>
            <color indexed="81"/>
            <rFont val="ＭＳ Ｐゴシック"/>
            <family val="3"/>
            <charset val="128"/>
          </rPr>
          <t>県補助金＋市町補助金</t>
        </r>
      </text>
    </comment>
    <comment ref="E33" authorId="2" shapeId="0">
      <text>
        <r>
          <rPr>
            <sz val="9"/>
            <color indexed="81"/>
            <rFont val="ＭＳ Ｐゴシック"/>
            <family val="3"/>
            <charset val="128"/>
          </rPr>
          <t>①と②の融資利率は実際の見込を入力すること
※自動計算の式も注意してください</t>
        </r>
      </text>
    </comment>
  </commentList>
</comments>
</file>

<file path=xl/comments2.xml><?xml version="1.0" encoding="utf-8"?>
<comments xmlns="http://schemas.openxmlformats.org/spreadsheetml/2006/main">
  <authors>
    <author>施設担当　鈴木</author>
    <author>栃木県</author>
    <author>xpuser</author>
  </authors>
  <commentList>
    <comment ref="H4" authorId="0" shapeId="0">
      <text>
        <r>
          <rPr>
            <sz val="9"/>
            <color indexed="81"/>
            <rFont val="ＭＳ Ｐゴシック"/>
            <family val="3"/>
            <charset val="128"/>
          </rPr>
          <t>既存0、創設1</t>
        </r>
      </text>
    </comment>
    <comment ref="Q1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評価額×75％</t>
        </r>
      </text>
    </comment>
    <comment ref="E26" authorId="2" shapeId="0">
      <text>
        <r>
          <rPr>
            <sz val="9"/>
            <color indexed="81"/>
            <rFont val="ＭＳ Ｐゴシック"/>
            <family val="3"/>
            <charset val="128"/>
          </rPr>
          <t>県補助金＋市町補助金</t>
        </r>
      </text>
    </comment>
    <comment ref="E33" authorId="2" shapeId="0">
      <text>
        <r>
          <rPr>
            <sz val="9"/>
            <color indexed="81"/>
            <rFont val="ＭＳ Ｐゴシック"/>
            <family val="3"/>
            <charset val="128"/>
          </rPr>
          <t>①と②の融資利率は実際の見込を入力すること
※自動計算の式も注意してください</t>
        </r>
      </text>
    </comment>
  </commentList>
</comments>
</file>

<file path=xl/sharedStrings.xml><?xml version="1.0" encoding="utf-8"?>
<sst xmlns="http://schemas.openxmlformats.org/spreadsheetml/2006/main" count="144" uniqueCount="63">
  <si>
    <t>項目</t>
  </si>
  <si>
    <t>事業費</t>
  </si>
  <si>
    <t>県補助金</t>
  </si>
  <si>
    <t>自己資金（寄附）</t>
  </si>
  <si>
    <t>施設整備費</t>
  </si>
  <si>
    <t>設計監理費</t>
  </si>
  <si>
    <t>用地取得費</t>
  </si>
  <si>
    <t>運転資金等</t>
  </si>
  <si>
    <t>法人事務費</t>
  </si>
  <si>
    <t>運転資金 ※2</t>
  </si>
  <si>
    <t>借入金償還 ※3</t>
  </si>
  <si>
    <t>合計</t>
  </si>
  <si>
    <t>(</t>
  </si>
  <si>
    <t>※3　借入金償還額（第１回目）</t>
  </si>
  <si>
    <t>特別養護老人ホーム</t>
  </si>
  <si>
    <t>名</t>
  </si>
  <si>
    <t>定員等</t>
  </si>
  <si>
    <t>補助金額</t>
  </si>
  <si>
    <t>計</t>
  </si>
  <si>
    <t>　限度額以内とする</t>
  </si>
  <si>
    <t>ショートステイ用居室</t>
  </si>
  <si>
    <t>(法人種別）</t>
  </si>
  <si>
    <t>機構借入金</t>
  </si>
  <si>
    <t>※1　機構借入限度額計算</t>
  </si>
  <si>
    <t>ショートステイ用居室</t>
    <phoneticPr fontId="2"/>
  </si>
  <si>
    <t>外構工事等</t>
    <rPh sb="0" eb="2">
      <t>ガイコウ</t>
    </rPh>
    <rPh sb="2" eb="4">
      <t>コウジ</t>
    </rPh>
    <rPh sb="4" eb="5">
      <t>トウ</t>
    </rPh>
    <phoneticPr fontId="2"/>
  </si>
  <si>
    <t>本体工事費</t>
    <rPh sb="0" eb="2">
      <t>ホンタイ</t>
    </rPh>
    <rPh sb="2" eb="5">
      <t>コウジヒ</t>
    </rPh>
    <phoneticPr fontId="2"/>
  </si>
  <si>
    <t>土地評価額</t>
    <rPh sb="0" eb="2">
      <t>トチ</t>
    </rPh>
    <rPh sb="2" eb="5">
      <t>ヒョウカガク</t>
    </rPh>
    <phoneticPr fontId="2"/>
  </si>
  <si>
    <t>担保物件評価額</t>
    <rPh sb="0" eb="2">
      <t>タンポ</t>
    </rPh>
    <rPh sb="2" eb="4">
      <t>ブッケン</t>
    </rPh>
    <rPh sb="4" eb="7">
      <t>ヒョウカガク</t>
    </rPh>
    <phoneticPr fontId="2"/>
  </si>
  <si>
    <t>借入限度額</t>
    <rPh sb="0" eb="2">
      <t>カリイレ</t>
    </rPh>
    <rPh sb="2" eb="5">
      <t>ゲンドガク</t>
    </rPh>
    <phoneticPr fontId="2"/>
  </si>
  <si>
    <t>設計監理費</t>
    <rPh sb="0" eb="2">
      <t>セッケイ</t>
    </rPh>
    <rPh sb="2" eb="5">
      <t>カンリヒ</t>
    </rPh>
    <phoneticPr fontId="2"/>
  </si>
  <si>
    <t>建物評価額</t>
    <rPh sb="0" eb="2">
      <t>タテモノ</t>
    </rPh>
    <rPh sb="2" eb="5">
      <t>ヒョウカガク</t>
    </rPh>
    <phoneticPr fontId="2"/>
  </si>
  <si>
    <t>○</t>
    <phoneticPr fontId="2"/>
  </si>
  <si>
    <t>資金計画表</t>
    <rPh sb="0" eb="2">
      <t>シキン</t>
    </rPh>
    <rPh sb="2" eb="5">
      <t>ケイカクヒョウ</t>
    </rPh>
    <phoneticPr fontId="2"/>
  </si>
  <si>
    <t>うち造成・外構工事</t>
  </si>
  <si>
    <t>協調融資</t>
    <rPh sb="0" eb="2">
      <t>キョウチョウ</t>
    </rPh>
    <rPh sb="2" eb="4">
      <t>ユウシ</t>
    </rPh>
    <phoneticPr fontId="2"/>
  </si>
  <si>
    <t>①機構借入分</t>
    <rPh sb="1" eb="3">
      <t>キコウ</t>
    </rPh>
    <rPh sb="3" eb="5">
      <t>カリイレ</t>
    </rPh>
    <rPh sb="5" eb="6">
      <t>ブン</t>
    </rPh>
    <phoneticPr fontId="2"/>
  </si>
  <si>
    <t>②協調融資分</t>
    <rPh sb="1" eb="3">
      <t>キョウチョウ</t>
    </rPh>
    <rPh sb="3" eb="5">
      <t>ユウシ</t>
    </rPh>
    <rPh sb="5" eb="6">
      <t>ブン</t>
    </rPh>
    <phoneticPr fontId="2"/>
  </si>
  <si>
    <t>うち特養・ｼｮｰﾄ分</t>
    <rPh sb="2" eb="4">
      <t>トクヨウ</t>
    </rPh>
    <rPh sb="9" eb="10">
      <t>ブン</t>
    </rPh>
    <phoneticPr fontId="2"/>
  </si>
  <si>
    <t>うち併設施設分</t>
    <rPh sb="2" eb="4">
      <t>ヘイセツ</t>
    </rPh>
    <rPh sb="4" eb="6">
      <t>シセツ</t>
    </rPh>
    <rPh sb="6" eb="7">
      <t>ブン</t>
    </rPh>
    <phoneticPr fontId="2"/>
  </si>
  <si>
    <t>％</t>
    <phoneticPr fontId="2"/>
  </si>
  <si>
    <t>土地・建物評価額に対する融資率</t>
    <rPh sb="0" eb="2">
      <t>トチ</t>
    </rPh>
    <rPh sb="3" eb="5">
      <t>タテモノ</t>
    </rPh>
    <rPh sb="5" eb="8">
      <t>ヒョウカガク</t>
    </rPh>
    <rPh sb="9" eb="10">
      <t>タイ</t>
    </rPh>
    <rPh sb="12" eb="14">
      <t>ユウシ</t>
    </rPh>
    <rPh sb="14" eb="15">
      <t>リツ</t>
    </rPh>
    <phoneticPr fontId="2"/>
  </si>
  <si>
    <t>ショートステイ用居室</t>
    <rPh sb="7" eb="8">
      <t>ヨウ</t>
    </rPh>
    <rPh sb="8" eb="10">
      <t>キョシツ</t>
    </rPh>
    <phoneticPr fontId="2"/>
  </si>
  <si>
    <t>　</t>
    <phoneticPr fontId="2"/>
  </si>
  <si>
    <t>【限度額計算表】</t>
    <rPh sb="1" eb="4">
      <t>ゲンドガク</t>
    </rPh>
    <rPh sb="4" eb="7">
      <t>ケイサンヒョウ</t>
    </rPh>
    <phoneticPr fontId="2"/>
  </si>
  <si>
    <t>市町補助金</t>
    <phoneticPr fontId="2"/>
  </si>
  <si>
    <t>○　県補助金</t>
    <phoneticPr fontId="2"/>
  </si>
  <si>
    <t>設備備品整備費</t>
    <rPh sb="2" eb="4">
      <t>ビヒン</t>
    </rPh>
    <phoneticPr fontId="2"/>
  </si>
  <si>
    <t>※2　開設当初の運転資金</t>
    <rPh sb="3" eb="5">
      <t>カイセツ</t>
    </rPh>
    <rPh sb="5" eb="7">
      <t>トウショ</t>
    </rPh>
    <phoneticPr fontId="2"/>
  </si>
  <si>
    <t>老人デイサービスセンター</t>
    <phoneticPr fontId="2"/>
  </si>
  <si>
    <t>－</t>
    <phoneticPr fontId="2"/>
  </si>
  <si>
    <t>○　市町補助金</t>
    <phoneticPr fontId="2"/>
  </si>
  <si>
    <t>×3ヶ月分＝</t>
    <phoneticPr fontId="2"/>
  </si>
  <si>
    <t>○　県補助金</t>
    <phoneticPr fontId="2"/>
  </si>
  <si>
    <t>％</t>
    <phoneticPr fontId="2"/>
  </si>
  <si>
    <r>
      <t>)×</t>
    </r>
    <r>
      <rPr>
        <b/>
        <sz val="10"/>
        <color indexed="10"/>
        <rFont val="ＭＳ Ｐゴシック"/>
        <family val="3"/>
        <charset val="128"/>
      </rPr>
      <t>0.75</t>
    </r>
    <r>
      <rPr>
        <sz val="10"/>
        <rFont val="ＭＳ Ｐゴシック"/>
        <family val="3"/>
        <charset val="128"/>
      </rPr>
      <t>＝</t>
    </r>
    <phoneticPr fontId="2"/>
  </si>
  <si>
    <t>（様式４）</t>
    <rPh sb="1" eb="3">
      <t>ヨウシキ</t>
    </rPh>
    <phoneticPr fontId="2"/>
  </si>
  <si>
    <t>×0.9％＝</t>
    <phoneticPr fontId="2"/>
  </si>
  <si>
    <t>×2.9％＝</t>
    <phoneticPr fontId="2"/>
  </si>
  <si>
    <r>
      <t>（事業費－公的助成）×</t>
    </r>
    <r>
      <rPr>
        <b/>
        <sz val="10"/>
        <color indexed="10"/>
        <rFont val="ＭＳ Ｐゴシック"/>
        <family val="3"/>
        <charset val="128"/>
      </rPr>
      <t>0.75</t>
    </r>
    <r>
      <rPr>
        <sz val="10"/>
        <rFont val="ＭＳ Ｐゴシック"/>
        <family val="3"/>
        <charset val="128"/>
      </rPr>
      <t>＝</t>
    </r>
    <rPh sb="5" eb="7">
      <t>コウテキ</t>
    </rPh>
    <rPh sb="7" eb="9">
      <t>ジョセイ</t>
    </rPh>
    <phoneticPr fontId="2"/>
  </si>
  <si>
    <t>小　　　計</t>
    <phoneticPr fontId="2"/>
  </si>
  <si>
    <t>※町補助金については、予算の成立が条件となります</t>
    <phoneticPr fontId="2"/>
  </si>
  <si>
    <t>R7単価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</si>
</sst>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(#,##0\)"/>
    <numFmt numFmtId="177" formatCode="#,##0.00&quot;㎡&quot;;[Red]\-#,##0.00"/>
    <numFmt numFmtId="178" formatCode="&quot;＝&quot;\ \ #,##0;[Red]\-#,##0"/>
    <numFmt numFmtId="179" formatCode="\(0,000\);[Red]\(0,00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i/>
      <sz val="10"/>
      <color rgb="FF0000FF"/>
      <name val="ＭＳ Ｐゴシック"/>
      <family val="3"/>
      <charset val="128"/>
    </font>
    <font>
      <sz val="10"/>
      <color rgb="FF3333FF"/>
      <name val="ＭＳ Ｐゴシック"/>
      <family val="3"/>
      <charset val="128"/>
    </font>
    <font>
      <i/>
      <sz val="10"/>
      <color rgb="FF3333FF"/>
      <name val="ＭＳ Ｐゴシック"/>
      <family val="3"/>
      <charset val="128"/>
    </font>
    <font>
      <sz val="10.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5" fillId="0" borderId="0" xfId="1" applyFont="1" applyAlignment="1">
      <alignment horizontal="right" vertical="center"/>
    </xf>
    <xf numFmtId="38" fontId="4" fillId="0" borderId="0" xfId="1" applyFont="1" applyAlignment="1">
      <alignment vertical="center"/>
    </xf>
    <xf numFmtId="38" fontId="3" fillId="2" borderId="0" xfId="1" applyFont="1" applyFill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0" borderId="4" xfId="1" applyFont="1" applyBorder="1" applyAlignment="1">
      <alignment vertical="center"/>
    </xf>
    <xf numFmtId="177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2" borderId="5" xfId="1" applyFont="1" applyFill="1" applyBorder="1" applyAlignment="1">
      <alignment vertical="center"/>
    </xf>
    <xf numFmtId="38" fontId="3" fillId="0" borderId="6" xfId="1" applyFont="1" applyBorder="1" applyAlignment="1">
      <alignment vertical="center"/>
    </xf>
    <xf numFmtId="38" fontId="5" fillId="0" borderId="0" xfId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8" fontId="3" fillId="0" borderId="8" xfId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2" borderId="7" xfId="1" applyFont="1" applyFill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10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0" fontId="3" fillId="0" borderId="12" xfId="0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0" xfId="1" quotePrefix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0" applyNumberFormat="1" applyFont="1" applyAlignment="1">
      <alignment vertical="center" shrinkToFit="1"/>
    </xf>
    <xf numFmtId="178" fontId="3" fillId="0" borderId="0" xfId="1" applyNumberFormat="1" applyFont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13" xfId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179" fontId="6" fillId="0" borderId="0" xfId="1" applyNumberFormat="1" applyFont="1" applyAlignment="1">
      <alignment vertical="center"/>
    </xf>
    <xf numFmtId="38" fontId="3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vertical="center"/>
    </xf>
    <xf numFmtId="179" fontId="6" fillId="0" borderId="0" xfId="1" applyNumberFormat="1" applyFont="1" applyAlignment="1">
      <alignment horizontal="right" vertical="center"/>
    </xf>
    <xf numFmtId="0" fontId="3" fillId="0" borderId="16" xfId="0" applyFont="1" applyBorder="1" applyAlignment="1">
      <alignment vertical="center"/>
    </xf>
    <xf numFmtId="38" fontId="3" fillId="0" borderId="13" xfId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vertical="center"/>
    </xf>
    <xf numFmtId="38" fontId="5" fillId="3" borderId="26" xfId="1" applyFont="1" applyFill="1" applyBorder="1" applyAlignment="1">
      <alignment horizontal="center" vertical="center"/>
    </xf>
    <xf numFmtId="38" fontId="5" fillId="3" borderId="27" xfId="1" applyFont="1" applyFill="1" applyBorder="1" applyAlignment="1">
      <alignment horizontal="center" vertical="center"/>
    </xf>
    <xf numFmtId="38" fontId="5" fillId="3" borderId="28" xfId="1" applyFont="1" applyFill="1" applyBorder="1" applyAlignment="1">
      <alignment horizontal="center" vertical="center"/>
    </xf>
    <xf numFmtId="38" fontId="5" fillId="3" borderId="29" xfId="1" applyFont="1" applyFill="1" applyBorder="1" applyAlignment="1">
      <alignment horizontal="center" vertical="center"/>
    </xf>
    <xf numFmtId="38" fontId="5" fillId="3" borderId="30" xfId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38" fontId="3" fillId="4" borderId="31" xfId="1" applyFont="1" applyFill="1" applyBorder="1" applyAlignment="1">
      <alignment vertical="center"/>
    </xf>
    <xf numFmtId="38" fontId="3" fillId="5" borderId="13" xfId="1" applyFont="1" applyFill="1" applyBorder="1" applyAlignment="1">
      <alignment vertical="center"/>
    </xf>
    <xf numFmtId="38" fontId="3" fillId="4" borderId="13" xfId="1" applyFont="1" applyFill="1" applyBorder="1" applyAlignment="1">
      <alignment vertical="center"/>
    </xf>
    <xf numFmtId="38" fontId="3" fillId="5" borderId="0" xfId="1" applyFont="1" applyFill="1" applyAlignment="1">
      <alignment vertical="center"/>
    </xf>
    <xf numFmtId="38" fontId="11" fillId="5" borderId="13" xfId="1" applyFont="1" applyFill="1" applyBorder="1" applyAlignment="1">
      <alignment vertical="center"/>
    </xf>
    <xf numFmtId="38" fontId="11" fillId="5" borderId="11" xfId="1" applyFont="1" applyFill="1" applyBorder="1" applyAlignment="1">
      <alignment vertical="center"/>
    </xf>
    <xf numFmtId="38" fontId="11" fillId="5" borderId="0" xfId="1" applyNumberFormat="1" applyFont="1" applyFill="1" applyAlignment="1">
      <alignment vertical="center"/>
    </xf>
    <xf numFmtId="178" fontId="11" fillId="5" borderId="0" xfId="1" applyNumberFormat="1" applyFont="1" applyFill="1" applyAlignment="1">
      <alignment vertical="center"/>
    </xf>
    <xf numFmtId="38" fontId="3" fillId="5" borderId="0" xfId="0" applyNumberFormat="1" applyFont="1" applyFill="1" applyAlignment="1">
      <alignment vertical="center"/>
    </xf>
    <xf numFmtId="38" fontId="11" fillId="5" borderId="0" xfId="0" applyNumberFormat="1" applyFont="1" applyFill="1" applyAlignment="1">
      <alignment vertical="center"/>
    </xf>
    <xf numFmtId="38" fontId="11" fillId="5" borderId="0" xfId="1" applyFont="1" applyFill="1" applyAlignment="1">
      <alignment vertical="center"/>
    </xf>
    <xf numFmtId="38" fontId="3" fillId="4" borderId="0" xfId="1" applyFont="1" applyFill="1" applyAlignment="1">
      <alignment vertical="center"/>
    </xf>
    <xf numFmtId="38" fontId="11" fillId="5" borderId="32" xfId="1" applyFont="1" applyFill="1" applyBorder="1" applyAlignment="1">
      <alignment vertical="center"/>
    </xf>
    <xf numFmtId="38" fontId="11" fillId="5" borderId="33" xfId="1" applyFont="1" applyFill="1" applyBorder="1" applyAlignment="1">
      <alignment vertical="center"/>
    </xf>
    <xf numFmtId="38" fontId="11" fillId="5" borderId="16" xfId="1" applyFont="1" applyFill="1" applyBorder="1" applyAlignment="1">
      <alignment vertical="center"/>
    </xf>
    <xf numFmtId="38" fontId="11" fillId="5" borderId="31" xfId="1" applyFont="1" applyFill="1" applyBorder="1" applyAlignment="1">
      <alignment vertical="center"/>
    </xf>
    <xf numFmtId="38" fontId="11" fillId="5" borderId="12" xfId="1" applyFont="1" applyFill="1" applyBorder="1" applyAlignment="1">
      <alignment vertical="center"/>
    </xf>
    <xf numFmtId="176" fontId="6" fillId="4" borderId="31" xfId="1" applyNumberFormat="1" applyFont="1" applyFill="1" applyBorder="1" applyAlignment="1">
      <alignment vertical="center"/>
    </xf>
    <xf numFmtId="38" fontId="3" fillId="5" borderId="26" xfId="1" applyFont="1" applyFill="1" applyBorder="1" applyAlignment="1">
      <alignment vertical="center"/>
    </xf>
    <xf numFmtId="38" fontId="11" fillId="5" borderId="34" xfId="1" applyFont="1" applyFill="1" applyBorder="1" applyAlignment="1">
      <alignment vertical="center"/>
    </xf>
    <xf numFmtId="38" fontId="11" fillId="5" borderId="28" xfId="1" applyFont="1" applyFill="1" applyBorder="1" applyAlignment="1">
      <alignment vertical="center"/>
    </xf>
    <xf numFmtId="38" fontId="3" fillId="5" borderId="35" xfId="1" applyFont="1" applyFill="1" applyBorder="1" applyAlignment="1">
      <alignment vertical="center"/>
    </xf>
    <xf numFmtId="38" fontId="11" fillId="5" borderId="36" xfId="1" applyFont="1" applyFill="1" applyBorder="1" applyAlignment="1">
      <alignment vertical="center"/>
    </xf>
    <xf numFmtId="38" fontId="11" fillId="5" borderId="29" xfId="1" applyFont="1" applyFill="1" applyBorder="1" applyAlignment="1">
      <alignment vertical="center"/>
    </xf>
    <xf numFmtId="38" fontId="11" fillId="5" borderId="30" xfId="1" applyFont="1" applyFill="1" applyBorder="1" applyAlignment="1">
      <alignment vertical="center"/>
    </xf>
    <xf numFmtId="38" fontId="11" fillId="5" borderId="37" xfId="1" applyFont="1" applyFill="1" applyBorder="1" applyAlignment="1">
      <alignment vertical="center"/>
    </xf>
    <xf numFmtId="176" fontId="12" fillId="5" borderId="36" xfId="1" applyNumberFormat="1" applyFont="1" applyFill="1" applyBorder="1" applyAlignment="1">
      <alignment vertical="center"/>
    </xf>
    <xf numFmtId="176" fontId="12" fillId="5" borderId="38" xfId="1" applyNumberFormat="1" applyFont="1" applyFill="1" applyBorder="1" applyAlignment="1">
      <alignment vertical="center"/>
    </xf>
    <xf numFmtId="38" fontId="3" fillId="4" borderId="12" xfId="1" applyFont="1" applyFill="1" applyBorder="1" applyAlignment="1">
      <alignment vertical="center"/>
    </xf>
    <xf numFmtId="38" fontId="11" fillId="5" borderId="39" xfId="1" applyFont="1" applyFill="1" applyBorder="1" applyAlignment="1">
      <alignment vertical="center"/>
    </xf>
    <xf numFmtId="38" fontId="3" fillId="4" borderId="0" xfId="1" applyFont="1" applyFill="1" applyBorder="1" applyAlignment="1">
      <alignment vertical="center"/>
    </xf>
    <xf numFmtId="38" fontId="13" fillId="5" borderId="31" xfId="1" applyFont="1" applyFill="1" applyBorder="1" applyAlignment="1">
      <alignment vertical="center"/>
    </xf>
    <xf numFmtId="38" fontId="13" fillId="5" borderId="13" xfId="1" applyFont="1" applyFill="1" applyBorder="1" applyAlignment="1">
      <alignment vertical="center"/>
    </xf>
    <xf numFmtId="38" fontId="13" fillId="5" borderId="12" xfId="1" applyFont="1" applyFill="1" applyBorder="1" applyAlignment="1">
      <alignment vertical="center"/>
    </xf>
    <xf numFmtId="38" fontId="13" fillId="5" borderId="0" xfId="1" applyFont="1" applyFill="1" applyAlignment="1">
      <alignment vertical="center"/>
    </xf>
    <xf numFmtId="38" fontId="13" fillId="5" borderId="0" xfId="0" applyNumberFormat="1" applyFont="1" applyFill="1" applyAlignment="1">
      <alignment vertical="center"/>
    </xf>
    <xf numFmtId="38" fontId="13" fillId="5" borderId="35" xfId="1" applyFont="1" applyFill="1" applyBorder="1" applyAlignment="1">
      <alignment vertical="center"/>
    </xf>
    <xf numFmtId="38" fontId="13" fillId="5" borderId="40" xfId="1" applyFont="1" applyFill="1" applyBorder="1" applyAlignment="1">
      <alignment vertical="center"/>
    </xf>
    <xf numFmtId="38" fontId="3" fillId="5" borderId="13" xfId="1" applyFont="1" applyFill="1" applyBorder="1" applyAlignment="1">
      <alignment horizontal="center" vertical="center"/>
    </xf>
    <xf numFmtId="38" fontId="13" fillId="5" borderId="41" xfId="1" applyFont="1" applyFill="1" applyBorder="1" applyAlignment="1">
      <alignment vertical="center"/>
    </xf>
    <xf numFmtId="38" fontId="13" fillId="5" borderId="42" xfId="1" applyFont="1" applyFill="1" applyBorder="1" applyAlignment="1">
      <alignment vertical="center"/>
    </xf>
    <xf numFmtId="176" fontId="14" fillId="5" borderId="42" xfId="1" applyNumberFormat="1" applyFont="1" applyFill="1" applyBorder="1" applyAlignment="1">
      <alignment vertical="center"/>
    </xf>
    <xf numFmtId="176" fontId="14" fillId="5" borderId="31" xfId="1" applyNumberFormat="1" applyFont="1" applyFill="1" applyBorder="1" applyAlignment="1">
      <alignment vertical="center"/>
    </xf>
    <xf numFmtId="176" fontId="14" fillId="5" borderId="43" xfId="1" applyNumberFormat="1" applyFont="1" applyFill="1" applyBorder="1" applyAlignment="1">
      <alignment vertical="center"/>
    </xf>
    <xf numFmtId="38" fontId="13" fillId="5" borderId="12" xfId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center" vertical="center"/>
    </xf>
    <xf numFmtId="38" fontId="13" fillId="4" borderId="13" xfId="1" applyFont="1" applyFill="1" applyBorder="1" applyAlignment="1">
      <alignment vertical="center"/>
    </xf>
    <xf numFmtId="38" fontId="3" fillId="5" borderId="40" xfId="1" applyFont="1" applyFill="1" applyBorder="1" applyAlignment="1">
      <alignment vertical="center"/>
    </xf>
    <xf numFmtId="38" fontId="3" fillId="5" borderId="0" xfId="1" applyFont="1" applyFill="1" applyAlignment="1">
      <alignment vertical="center" shrinkToFit="1"/>
    </xf>
    <xf numFmtId="38" fontId="3" fillId="5" borderId="0" xfId="0" applyNumberFormat="1" applyFont="1" applyFill="1" applyAlignment="1">
      <alignment vertical="center" shrinkToFit="1"/>
    </xf>
    <xf numFmtId="38" fontId="3" fillId="2" borderId="0" xfId="1" applyFont="1" applyFill="1" applyAlignment="1">
      <alignment vertical="center" shrinkToFit="1"/>
    </xf>
    <xf numFmtId="38" fontId="13" fillId="5" borderId="0" xfId="0" applyNumberFormat="1" applyFont="1" applyFill="1" applyAlignment="1">
      <alignment vertical="center" shrinkToFit="1"/>
    </xf>
    <xf numFmtId="0" fontId="15" fillId="0" borderId="0" xfId="0" applyFont="1"/>
    <xf numFmtId="0" fontId="3" fillId="0" borderId="12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15</xdr:row>
      <xdr:rowOff>104775</xdr:rowOff>
    </xdr:from>
    <xdr:to>
      <xdr:col>6</xdr:col>
      <xdr:colOff>180975</xdr:colOff>
      <xdr:row>15</xdr:row>
      <xdr:rowOff>104775</xdr:rowOff>
    </xdr:to>
    <xdr:sp macro="" textlink="">
      <xdr:nvSpPr>
        <xdr:cNvPr id="2" name="Line 11"/>
        <xdr:cNvSpPr>
          <a:spLocks noChangeShapeType="1"/>
        </xdr:cNvSpPr>
      </xdr:nvSpPr>
      <xdr:spPr bwMode="auto">
        <a:xfrm>
          <a:off x="4057650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15</xdr:row>
      <xdr:rowOff>104775</xdr:rowOff>
    </xdr:from>
    <xdr:to>
      <xdr:col>6</xdr:col>
      <xdr:colOff>47625</xdr:colOff>
      <xdr:row>25</xdr:row>
      <xdr:rowOff>66675</xdr:rowOff>
    </xdr:to>
    <xdr:sp macro="" textlink="">
      <xdr:nvSpPr>
        <xdr:cNvPr id="3" name="Line 23"/>
        <xdr:cNvSpPr>
          <a:spLocks noChangeShapeType="1"/>
        </xdr:cNvSpPr>
      </xdr:nvSpPr>
      <xdr:spPr bwMode="auto">
        <a:xfrm>
          <a:off x="4048125" y="2924175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200025</xdr:colOff>
      <xdr:row>25</xdr:row>
      <xdr:rowOff>66675</xdr:rowOff>
    </xdr:to>
    <xdr:sp macro="" textlink="">
      <xdr:nvSpPr>
        <xdr:cNvPr id="4" name="Line 24"/>
        <xdr:cNvSpPr>
          <a:spLocks noChangeShapeType="1"/>
        </xdr:cNvSpPr>
      </xdr:nvSpPr>
      <xdr:spPr bwMode="auto">
        <a:xfrm>
          <a:off x="4048125" y="47910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20</xdr:row>
      <xdr:rowOff>114300</xdr:rowOff>
    </xdr:from>
    <xdr:to>
      <xdr:col>8</xdr:col>
      <xdr:colOff>190500</xdr:colOff>
      <xdr:row>20</xdr:row>
      <xdr:rowOff>123825</xdr:rowOff>
    </xdr:to>
    <xdr:sp macro="" textlink="">
      <xdr:nvSpPr>
        <xdr:cNvPr id="5" name="Line 35"/>
        <xdr:cNvSpPr>
          <a:spLocks noChangeShapeType="1"/>
        </xdr:cNvSpPr>
      </xdr:nvSpPr>
      <xdr:spPr bwMode="auto">
        <a:xfrm flipV="1">
          <a:off x="5867400" y="3886200"/>
          <a:ext cx="133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19</xdr:row>
      <xdr:rowOff>142875</xdr:rowOff>
    </xdr:from>
    <xdr:to>
      <xdr:col>8</xdr:col>
      <xdr:colOff>200025</xdr:colOff>
      <xdr:row>19</xdr:row>
      <xdr:rowOff>152400</xdr:rowOff>
    </xdr:to>
    <xdr:sp macro="" textlink="">
      <xdr:nvSpPr>
        <xdr:cNvPr id="6" name="Line 38"/>
        <xdr:cNvSpPr>
          <a:spLocks noChangeShapeType="1"/>
        </xdr:cNvSpPr>
      </xdr:nvSpPr>
      <xdr:spPr bwMode="auto">
        <a:xfrm>
          <a:off x="5829300" y="3724275"/>
          <a:ext cx="180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15</xdr:row>
      <xdr:rowOff>104775</xdr:rowOff>
    </xdr:from>
    <xdr:to>
      <xdr:col>6</xdr:col>
      <xdr:colOff>47625</xdr:colOff>
      <xdr:row>25</xdr:row>
      <xdr:rowOff>66675</xdr:rowOff>
    </xdr:to>
    <xdr:sp macro="" textlink="">
      <xdr:nvSpPr>
        <xdr:cNvPr id="7" name="Line 39"/>
        <xdr:cNvSpPr>
          <a:spLocks noChangeShapeType="1"/>
        </xdr:cNvSpPr>
      </xdr:nvSpPr>
      <xdr:spPr bwMode="auto">
        <a:xfrm>
          <a:off x="4048125" y="2924175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200025</xdr:colOff>
      <xdr:row>25</xdr:row>
      <xdr:rowOff>66675</xdr:rowOff>
    </xdr:to>
    <xdr:sp macro="" textlink="">
      <xdr:nvSpPr>
        <xdr:cNvPr id="8" name="Line 40"/>
        <xdr:cNvSpPr>
          <a:spLocks noChangeShapeType="1"/>
        </xdr:cNvSpPr>
      </xdr:nvSpPr>
      <xdr:spPr bwMode="auto">
        <a:xfrm>
          <a:off x="4048125" y="47910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32</xdr:row>
      <xdr:rowOff>95250</xdr:rowOff>
    </xdr:from>
    <xdr:to>
      <xdr:col>8</xdr:col>
      <xdr:colOff>47625</xdr:colOff>
      <xdr:row>32</xdr:row>
      <xdr:rowOff>95250</xdr:rowOff>
    </xdr:to>
    <xdr:sp macro="" textlink="">
      <xdr:nvSpPr>
        <xdr:cNvPr id="9" name="Line 93"/>
        <xdr:cNvSpPr>
          <a:spLocks noChangeShapeType="1"/>
        </xdr:cNvSpPr>
      </xdr:nvSpPr>
      <xdr:spPr bwMode="auto">
        <a:xfrm>
          <a:off x="4933950" y="6153150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28</xdr:row>
      <xdr:rowOff>104775</xdr:rowOff>
    </xdr:from>
    <xdr:to>
      <xdr:col>8</xdr:col>
      <xdr:colOff>0</xdr:colOff>
      <xdr:row>28</xdr:row>
      <xdr:rowOff>104775</xdr:rowOff>
    </xdr:to>
    <xdr:sp macro="" textlink="">
      <xdr:nvSpPr>
        <xdr:cNvPr id="10" name="Line 95"/>
        <xdr:cNvSpPr>
          <a:spLocks noChangeShapeType="1"/>
        </xdr:cNvSpPr>
      </xdr:nvSpPr>
      <xdr:spPr bwMode="auto">
        <a:xfrm>
          <a:off x="3200400" y="54006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76200</xdr:colOff>
      <xdr:row>25</xdr:row>
      <xdr:rowOff>66675</xdr:rowOff>
    </xdr:to>
    <xdr:sp macro="" textlink="">
      <xdr:nvSpPr>
        <xdr:cNvPr id="11" name="Line 98"/>
        <xdr:cNvSpPr>
          <a:spLocks noChangeShapeType="1"/>
        </xdr:cNvSpPr>
      </xdr:nvSpPr>
      <xdr:spPr bwMode="auto">
        <a:xfrm>
          <a:off x="4048125" y="479107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20</xdr:row>
      <xdr:rowOff>114300</xdr:rowOff>
    </xdr:from>
    <xdr:to>
      <xdr:col>8</xdr:col>
      <xdr:colOff>57150</xdr:colOff>
      <xdr:row>32</xdr:row>
      <xdr:rowOff>95250</xdr:rowOff>
    </xdr:to>
    <xdr:sp macro="" textlink="">
      <xdr:nvSpPr>
        <xdr:cNvPr id="12" name="Line 101"/>
        <xdr:cNvSpPr>
          <a:spLocks noChangeShapeType="1"/>
        </xdr:cNvSpPr>
      </xdr:nvSpPr>
      <xdr:spPr bwMode="auto">
        <a:xfrm>
          <a:off x="5867400" y="388620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142875</xdr:rowOff>
    </xdr:from>
    <xdr:to>
      <xdr:col>8</xdr:col>
      <xdr:colOff>9525</xdr:colOff>
      <xdr:row>28</xdr:row>
      <xdr:rowOff>95250</xdr:rowOff>
    </xdr:to>
    <xdr:sp macro="" textlink="">
      <xdr:nvSpPr>
        <xdr:cNvPr id="13" name="Line 103"/>
        <xdr:cNvSpPr>
          <a:spLocks noChangeShapeType="1"/>
        </xdr:cNvSpPr>
      </xdr:nvSpPr>
      <xdr:spPr bwMode="auto">
        <a:xfrm flipV="1">
          <a:off x="5810250" y="3724275"/>
          <a:ext cx="9525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142875</xdr:colOff>
      <xdr:row>25</xdr:row>
      <xdr:rowOff>66675</xdr:rowOff>
    </xdr:to>
    <xdr:sp macro="" textlink="">
      <xdr:nvSpPr>
        <xdr:cNvPr id="14" name="Line 105"/>
        <xdr:cNvSpPr>
          <a:spLocks noChangeShapeType="1"/>
        </xdr:cNvSpPr>
      </xdr:nvSpPr>
      <xdr:spPr bwMode="auto">
        <a:xfrm>
          <a:off x="4048125" y="47910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31</xdr:row>
      <xdr:rowOff>47625</xdr:rowOff>
    </xdr:from>
    <xdr:to>
      <xdr:col>6</xdr:col>
      <xdr:colOff>85725</xdr:colOff>
      <xdr:row>33</xdr:row>
      <xdr:rowOff>0</xdr:rowOff>
    </xdr:to>
    <xdr:sp macro="" textlink="">
      <xdr:nvSpPr>
        <xdr:cNvPr id="15" name="AutoShape 120"/>
        <xdr:cNvSpPr>
          <a:spLocks/>
        </xdr:cNvSpPr>
      </xdr:nvSpPr>
      <xdr:spPr bwMode="auto">
        <a:xfrm>
          <a:off x="4010025" y="5915025"/>
          <a:ext cx="76200" cy="333375"/>
        </a:xfrm>
        <a:prstGeom prst="rightBrace">
          <a:avLst>
            <a:gd name="adj1" fmla="val 36458"/>
            <a:gd name="adj2" fmla="val 7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15</xdr:row>
      <xdr:rowOff>104775</xdr:rowOff>
    </xdr:from>
    <xdr:to>
      <xdr:col>6</xdr:col>
      <xdr:colOff>180975</xdr:colOff>
      <xdr:row>15</xdr:row>
      <xdr:rowOff>104775</xdr:rowOff>
    </xdr:to>
    <xdr:sp macro="" textlink="">
      <xdr:nvSpPr>
        <xdr:cNvPr id="32667" name="Line 11"/>
        <xdr:cNvSpPr>
          <a:spLocks noChangeShapeType="1"/>
        </xdr:cNvSpPr>
      </xdr:nvSpPr>
      <xdr:spPr bwMode="auto">
        <a:xfrm>
          <a:off x="4057650" y="2924175"/>
          <a:ext cx="12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15</xdr:row>
      <xdr:rowOff>104775</xdr:rowOff>
    </xdr:from>
    <xdr:to>
      <xdr:col>6</xdr:col>
      <xdr:colOff>47625</xdr:colOff>
      <xdr:row>25</xdr:row>
      <xdr:rowOff>66675</xdr:rowOff>
    </xdr:to>
    <xdr:sp macro="" textlink="">
      <xdr:nvSpPr>
        <xdr:cNvPr id="32668" name="Line 23"/>
        <xdr:cNvSpPr>
          <a:spLocks noChangeShapeType="1"/>
        </xdr:cNvSpPr>
      </xdr:nvSpPr>
      <xdr:spPr bwMode="auto">
        <a:xfrm>
          <a:off x="4048125" y="2924175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200025</xdr:colOff>
      <xdr:row>25</xdr:row>
      <xdr:rowOff>66675</xdr:rowOff>
    </xdr:to>
    <xdr:sp macro="" textlink="">
      <xdr:nvSpPr>
        <xdr:cNvPr id="32669" name="Line 24"/>
        <xdr:cNvSpPr>
          <a:spLocks noChangeShapeType="1"/>
        </xdr:cNvSpPr>
      </xdr:nvSpPr>
      <xdr:spPr bwMode="auto">
        <a:xfrm>
          <a:off x="4048125" y="47910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20</xdr:row>
      <xdr:rowOff>114300</xdr:rowOff>
    </xdr:from>
    <xdr:to>
      <xdr:col>8</xdr:col>
      <xdr:colOff>190500</xdr:colOff>
      <xdr:row>20</xdr:row>
      <xdr:rowOff>123825</xdr:rowOff>
    </xdr:to>
    <xdr:sp macro="" textlink="">
      <xdr:nvSpPr>
        <xdr:cNvPr id="32670" name="Line 35"/>
        <xdr:cNvSpPr>
          <a:spLocks noChangeShapeType="1"/>
        </xdr:cNvSpPr>
      </xdr:nvSpPr>
      <xdr:spPr bwMode="auto">
        <a:xfrm flipV="1">
          <a:off x="5867400" y="3886200"/>
          <a:ext cx="13335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19</xdr:row>
      <xdr:rowOff>142875</xdr:rowOff>
    </xdr:from>
    <xdr:to>
      <xdr:col>8</xdr:col>
      <xdr:colOff>200025</xdr:colOff>
      <xdr:row>19</xdr:row>
      <xdr:rowOff>152400</xdr:rowOff>
    </xdr:to>
    <xdr:sp macro="" textlink="">
      <xdr:nvSpPr>
        <xdr:cNvPr id="32671" name="Line 38"/>
        <xdr:cNvSpPr>
          <a:spLocks noChangeShapeType="1"/>
        </xdr:cNvSpPr>
      </xdr:nvSpPr>
      <xdr:spPr bwMode="auto">
        <a:xfrm>
          <a:off x="5829300" y="3724275"/>
          <a:ext cx="180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15</xdr:row>
      <xdr:rowOff>104775</xdr:rowOff>
    </xdr:from>
    <xdr:to>
      <xdr:col>6</xdr:col>
      <xdr:colOff>47625</xdr:colOff>
      <xdr:row>25</xdr:row>
      <xdr:rowOff>66675</xdr:rowOff>
    </xdr:to>
    <xdr:sp macro="" textlink="">
      <xdr:nvSpPr>
        <xdr:cNvPr id="32672" name="Line 39"/>
        <xdr:cNvSpPr>
          <a:spLocks noChangeShapeType="1"/>
        </xdr:cNvSpPr>
      </xdr:nvSpPr>
      <xdr:spPr bwMode="auto">
        <a:xfrm>
          <a:off x="4048125" y="2924175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200025</xdr:colOff>
      <xdr:row>25</xdr:row>
      <xdr:rowOff>66675</xdr:rowOff>
    </xdr:to>
    <xdr:sp macro="" textlink="">
      <xdr:nvSpPr>
        <xdr:cNvPr id="32673" name="Line 40"/>
        <xdr:cNvSpPr>
          <a:spLocks noChangeShapeType="1"/>
        </xdr:cNvSpPr>
      </xdr:nvSpPr>
      <xdr:spPr bwMode="auto">
        <a:xfrm>
          <a:off x="4048125" y="4791075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28575</xdr:colOff>
      <xdr:row>32</xdr:row>
      <xdr:rowOff>95250</xdr:rowOff>
    </xdr:from>
    <xdr:to>
      <xdr:col>8</xdr:col>
      <xdr:colOff>47625</xdr:colOff>
      <xdr:row>32</xdr:row>
      <xdr:rowOff>95250</xdr:rowOff>
    </xdr:to>
    <xdr:sp macro="" textlink="">
      <xdr:nvSpPr>
        <xdr:cNvPr id="32674" name="Line 93"/>
        <xdr:cNvSpPr>
          <a:spLocks noChangeShapeType="1"/>
        </xdr:cNvSpPr>
      </xdr:nvSpPr>
      <xdr:spPr bwMode="auto">
        <a:xfrm>
          <a:off x="4933950" y="6153150"/>
          <a:ext cx="923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28</xdr:row>
      <xdr:rowOff>104775</xdr:rowOff>
    </xdr:from>
    <xdr:to>
      <xdr:col>8</xdr:col>
      <xdr:colOff>0</xdr:colOff>
      <xdr:row>28</xdr:row>
      <xdr:rowOff>104775</xdr:rowOff>
    </xdr:to>
    <xdr:sp macro="" textlink="">
      <xdr:nvSpPr>
        <xdr:cNvPr id="32675" name="Line 95"/>
        <xdr:cNvSpPr>
          <a:spLocks noChangeShapeType="1"/>
        </xdr:cNvSpPr>
      </xdr:nvSpPr>
      <xdr:spPr bwMode="auto">
        <a:xfrm>
          <a:off x="3200400" y="5400675"/>
          <a:ext cx="2609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76200</xdr:colOff>
      <xdr:row>25</xdr:row>
      <xdr:rowOff>66675</xdr:rowOff>
    </xdr:to>
    <xdr:sp macro="" textlink="">
      <xdr:nvSpPr>
        <xdr:cNvPr id="32676" name="Line 98"/>
        <xdr:cNvSpPr>
          <a:spLocks noChangeShapeType="1"/>
        </xdr:cNvSpPr>
      </xdr:nvSpPr>
      <xdr:spPr bwMode="auto">
        <a:xfrm>
          <a:off x="4048125" y="4791075"/>
          <a:ext cx="28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57150</xdr:colOff>
      <xdr:row>20</xdr:row>
      <xdr:rowOff>114300</xdr:rowOff>
    </xdr:from>
    <xdr:to>
      <xdr:col>8</xdr:col>
      <xdr:colOff>57150</xdr:colOff>
      <xdr:row>32</xdr:row>
      <xdr:rowOff>95250</xdr:rowOff>
    </xdr:to>
    <xdr:sp macro="" textlink="">
      <xdr:nvSpPr>
        <xdr:cNvPr id="32677" name="Line 101"/>
        <xdr:cNvSpPr>
          <a:spLocks noChangeShapeType="1"/>
        </xdr:cNvSpPr>
      </xdr:nvSpPr>
      <xdr:spPr bwMode="auto">
        <a:xfrm>
          <a:off x="5867400" y="388620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19</xdr:row>
      <xdr:rowOff>142875</xdr:rowOff>
    </xdr:from>
    <xdr:to>
      <xdr:col>8</xdr:col>
      <xdr:colOff>9525</xdr:colOff>
      <xdr:row>28</xdr:row>
      <xdr:rowOff>95250</xdr:rowOff>
    </xdr:to>
    <xdr:sp macro="" textlink="">
      <xdr:nvSpPr>
        <xdr:cNvPr id="32678" name="Line 103"/>
        <xdr:cNvSpPr>
          <a:spLocks noChangeShapeType="1"/>
        </xdr:cNvSpPr>
      </xdr:nvSpPr>
      <xdr:spPr bwMode="auto">
        <a:xfrm flipV="1">
          <a:off x="5810250" y="3724275"/>
          <a:ext cx="9525" cy="1666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142875</xdr:colOff>
      <xdr:row>25</xdr:row>
      <xdr:rowOff>66675</xdr:rowOff>
    </xdr:to>
    <xdr:sp macro="" textlink="">
      <xdr:nvSpPr>
        <xdr:cNvPr id="32679" name="Line 105"/>
        <xdr:cNvSpPr>
          <a:spLocks noChangeShapeType="1"/>
        </xdr:cNvSpPr>
      </xdr:nvSpPr>
      <xdr:spPr bwMode="auto">
        <a:xfrm>
          <a:off x="4048125" y="479107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31</xdr:row>
      <xdr:rowOff>47625</xdr:rowOff>
    </xdr:from>
    <xdr:to>
      <xdr:col>6</xdr:col>
      <xdr:colOff>85725</xdr:colOff>
      <xdr:row>33</xdr:row>
      <xdr:rowOff>0</xdr:rowOff>
    </xdr:to>
    <xdr:sp macro="" textlink="">
      <xdr:nvSpPr>
        <xdr:cNvPr id="32680" name="AutoShape 120"/>
        <xdr:cNvSpPr>
          <a:spLocks/>
        </xdr:cNvSpPr>
      </xdr:nvSpPr>
      <xdr:spPr bwMode="auto">
        <a:xfrm>
          <a:off x="4010025" y="5915025"/>
          <a:ext cx="76200" cy="333375"/>
        </a:xfrm>
        <a:prstGeom prst="rightBrace">
          <a:avLst>
            <a:gd name="adj1" fmla="val 36458"/>
            <a:gd name="adj2" fmla="val 7428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6"/>
  <sheetViews>
    <sheetView tabSelected="1" zoomScaleNormal="100" zoomScaleSheetLayoutView="100" workbookViewId="0"/>
  </sheetViews>
  <sheetFormatPr defaultRowHeight="15" customHeight="1" x14ac:dyDescent="0.15"/>
  <cols>
    <col min="1" max="1" width="3.125" style="1" customWidth="1"/>
    <col min="2" max="2" width="3.125" style="3" customWidth="1"/>
    <col min="3" max="3" width="11.625" style="3" customWidth="1"/>
    <col min="4" max="8" width="11.625" style="4" customWidth="1"/>
    <col min="9" max="9" width="11.625" style="3" customWidth="1"/>
    <col min="10" max="10" width="3.125" style="3" customWidth="1"/>
    <col min="11" max="17" width="10.625" style="3" customWidth="1"/>
    <col min="18" max="16384" width="9" style="3"/>
  </cols>
  <sheetData>
    <row r="1" spans="1:17" ht="15" customHeight="1" x14ac:dyDescent="0.15">
      <c r="A1" s="2" t="s">
        <v>56</v>
      </c>
    </row>
    <row r="2" spans="1:17" ht="12" customHeight="1" x14ac:dyDescent="0.15">
      <c r="A2" s="2"/>
    </row>
    <row r="3" spans="1:17" ht="15" customHeight="1" x14ac:dyDescent="0.15">
      <c r="A3" s="1" t="s">
        <v>32</v>
      </c>
      <c r="B3" s="5" t="s">
        <v>33</v>
      </c>
      <c r="H3" s="6" t="s">
        <v>21</v>
      </c>
      <c r="I3" s="7"/>
    </row>
    <row r="4" spans="1:17" ht="15" customHeight="1" x14ac:dyDescent="0.15">
      <c r="A4" s="8"/>
      <c r="G4" s="6"/>
      <c r="H4" s="9"/>
    </row>
    <row r="5" spans="1:17" ht="15" customHeight="1" x14ac:dyDescent="0.15">
      <c r="A5" s="8"/>
      <c r="B5" s="10" t="s">
        <v>14</v>
      </c>
      <c r="C5" s="11"/>
      <c r="D5" s="12"/>
      <c r="E5" s="13"/>
      <c r="F5" s="14"/>
      <c r="G5" s="15" t="s">
        <v>15</v>
      </c>
      <c r="H5" s="16"/>
      <c r="I5" s="17"/>
    </row>
    <row r="6" spans="1:17" ht="15" customHeight="1" x14ac:dyDescent="0.15">
      <c r="A6" s="8"/>
      <c r="B6" s="18" t="s">
        <v>24</v>
      </c>
      <c r="C6" s="19"/>
      <c r="D6" s="20"/>
      <c r="E6" s="21"/>
      <c r="F6" s="22"/>
      <c r="G6" s="23" t="s">
        <v>15</v>
      </c>
      <c r="H6" s="24"/>
    </row>
    <row r="7" spans="1:17" ht="15" customHeight="1" x14ac:dyDescent="0.15">
      <c r="A7" s="8"/>
      <c r="B7" s="25" t="s">
        <v>49</v>
      </c>
      <c r="C7" s="26"/>
      <c r="D7" s="27"/>
      <c r="E7" s="28"/>
      <c r="F7" s="29"/>
      <c r="G7" s="30" t="s">
        <v>15</v>
      </c>
      <c r="H7" s="31"/>
    </row>
    <row r="8" spans="1:17" ht="15" customHeight="1" x14ac:dyDescent="0.15">
      <c r="A8" s="8"/>
      <c r="E8" s="3"/>
      <c r="F8" s="31"/>
      <c r="J8" s="3" t="s">
        <v>43</v>
      </c>
      <c r="K8" s="3" t="s">
        <v>44</v>
      </c>
    </row>
    <row r="9" spans="1:17" s="1" customFormat="1" ht="15" customHeight="1" x14ac:dyDescent="0.15">
      <c r="A9" s="60"/>
      <c r="B9" s="61"/>
      <c r="C9" s="62" t="s">
        <v>0</v>
      </c>
      <c r="D9" s="63" t="s">
        <v>1</v>
      </c>
      <c r="E9" s="64" t="s">
        <v>2</v>
      </c>
      <c r="F9" s="65" t="s">
        <v>45</v>
      </c>
      <c r="G9" s="65" t="s">
        <v>22</v>
      </c>
      <c r="H9" s="66" t="s">
        <v>35</v>
      </c>
      <c r="I9" s="67" t="s">
        <v>3</v>
      </c>
      <c r="K9" s="45" t="s">
        <v>25</v>
      </c>
      <c r="L9" s="45" t="s">
        <v>26</v>
      </c>
      <c r="M9" s="45" t="s">
        <v>30</v>
      </c>
      <c r="N9" s="45" t="s">
        <v>31</v>
      </c>
      <c r="O9" s="45" t="s">
        <v>27</v>
      </c>
      <c r="P9" s="45" t="s">
        <v>28</v>
      </c>
      <c r="Q9" s="45" t="s">
        <v>29</v>
      </c>
    </row>
    <row r="10" spans="1:17" ht="15" customHeight="1" x14ac:dyDescent="0.15">
      <c r="A10" s="57">
        <v>1</v>
      </c>
      <c r="B10" s="59" t="s">
        <v>4</v>
      </c>
      <c r="C10" s="59"/>
      <c r="D10" s="83">
        <f>SUM(D11:D13)</f>
        <v>0</v>
      </c>
      <c r="E10" s="84">
        <f>SUM(E11:E13)</f>
        <v>0</v>
      </c>
      <c r="F10" s="85">
        <f>SUM(F11:F13)</f>
        <v>0</v>
      </c>
      <c r="G10" s="85">
        <f>SUM(G11:G13)</f>
        <v>0</v>
      </c>
      <c r="H10" s="100">
        <f>SUM(H11:H13)</f>
        <v>0</v>
      </c>
      <c r="I10" s="96">
        <f>D10-SUM(E10:H10)</f>
        <v>0</v>
      </c>
      <c r="K10" s="74">
        <f>D13</f>
        <v>0</v>
      </c>
      <c r="L10" s="79">
        <f>D10-K10</f>
        <v>0</v>
      </c>
      <c r="M10" s="79">
        <f>D14</f>
        <v>0</v>
      </c>
      <c r="N10" s="79">
        <f>SUM(L10:M10)</f>
        <v>0</v>
      </c>
      <c r="O10" s="9"/>
      <c r="P10" s="79">
        <f>SUM(N10:O10)</f>
        <v>0</v>
      </c>
      <c r="Q10" s="74">
        <f>ROUNDDOWN(P10*K13/100,-5)</f>
        <v>0</v>
      </c>
    </row>
    <row r="11" spans="1:17" ht="15" customHeight="1" x14ac:dyDescent="0.15">
      <c r="A11" s="52"/>
      <c r="B11" s="53" t="s">
        <v>38</v>
      </c>
      <c r="C11" s="51"/>
      <c r="D11" s="71"/>
      <c r="E11" s="76">
        <f>G39</f>
        <v>0</v>
      </c>
      <c r="F11" s="75">
        <f>G45</f>
        <v>0</v>
      </c>
      <c r="G11" s="103">
        <f>G16-G12-G13-G14-G15</f>
        <v>0</v>
      </c>
      <c r="H11" s="104">
        <f>H16</f>
        <v>0</v>
      </c>
      <c r="I11" s="93">
        <f>D11-SUM(E11:H11)</f>
        <v>0</v>
      </c>
      <c r="K11" s="4"/>
      <c r="L11" s="33"/>
      <c r="M11" s="33"/>
      <c r="N11" s="33"/>
      <c r="O11" s="4"/>
      <c r="P11" s="33"/>
      <c r="Q11" s="4"/>
    </row>
    <row r="12" spans="1:17" ht="15" customHeight="1" x14ac:dyDescent="0.15">
      <c r="A12" s="52"/>
      <c r="B12" s="53" t="s">
        <v>39</v>
      </c>
      <c r="C12" s="51"/>
      <c r="D12" s="71"/>
      <c r="E12" s="92"/>
      <c r="F12" s="118"/>
      <c r="G12" s="103">
        <f t="shared" ref="G12" si="0">D12*0.75</f>
        <v>0</v>
      </c>
      <c r="H12" s="115" t="s">
        <v>50</v>
      </c>
      <c r="I12" s="93">
        <f t="shared" ref="I12:I15" si="1">D12-SUM(E12:H12)</f>
        <v>0</v>
      </c>
      <c r="K12" s="24" t="s">
        <v>41</v>
      </c>
      <c r="M12" s="33"/>
      <c r="N12" s="33"/>
      <c r="O12" s="4"/>
      <c r="P12" s="33"/>
      <c r="Q12" s="4"/>
    </row>
    <row r="13" spans="1:17" ht="15" customHeight="1" x14ac:dyDescent="0.15">
      <c r="A13" s="54"/>
      <c r="B13" s="124" t="s">
        <v>34</v>
      </c>
      <c r="C13" s="125"/>
      <c r="D13" s="71"/>
      <c r="E13" s="92"/>
      <c r="F13" s="118"/>
      <c r="G13" s="103">
        <f>D13*0.75</f>
        <v>0</v>
      </c>
      <c r="H13" s="115" t="s">
        <v>50</v>
      </c>
      <c r="I13" s="93">
        <f t="shared" si="1"/>
        <v>0</v>
      </c>
      <c r="K13" s="82"/>
      <c r="L13" s="3" t="s">
        <v>40</v>
      </c>
    </row>
    <row r="14" spans="1:17" ht="15" customHeight="1" x14ac:dyDescent="0.15">
      <c r="A14" s="116">
        <v>2</v>
      </c>
      <c r="B14" s="51" t="s">
        <v>5</v>
      </c>
      <c r="C14" s="51"/>
      <c r="D14" s="71"/>
      <c r="E14" s="92"/>
      <c r="F14" s="118"/>
      <c r="G14" s="103">
        <f t="shared" ref="G14:G15" si="2">D14*0.75</f>
        <v>0</v>
      </c>
      <c r="H14" s="115" t="s">
        <v>50</v>
      </c>
      <c r="I14" s="93">
        <f t="shared" si="1"/>
        <v>0</v>
      </c>
    </row>
    <row r="15" spans="1:17" ht="15" customHeight="1" x14ac:dyDescent="0.15">
      <c r="A15" s="116">
        <v>3</v>
      </c>
      <c r="B15" s="51" t="s">
        <v>47</v>
      </c>
      <c r="C15" s="51"/>
      <c r="D15" s="71"/>
      <c r="E15" s="92"/>
      <c r="F15" s="118"/>
      <c r="G15" s="103">
        <f t="shared" si="2"/>
        <v>0</v>
      </c>
      <c r="H15" s="115" t="s">
        <v>50</v>
      </c>
      <c r="I15" s="93">
        <f t="shared" si="1"/>
        <v>0</v>
      </c>
    </row>
    <row r="16" spans="1:17" ht="15" customHeight="1" x14ac:dyDescent="0.15">
      <c r="A16" s="126" t="s">
        <v>60</v>
      </c>
      <c r="B16" s="127"/>
      <c r="C16" s="127"/>
      <c r="D16" s="86">
        <f>D10+SUM(D14:D15)</f>
        <v>0</v>
      </c>
      <c r="E16" s="87">
        <f>E10+SUM(E14:E15)</f>
        <v>0</v>
      </c>
      <c r="F16" s="75">
        <f>F10+SUM(F14:F15)</f>
        <v>0</v>
      </c>
      <c r="G16" s="76">
        <f>SUM(G26)</f>
        <v>0</v>
      </c>
      <c r="H16" s="87">
        <f>IF(D16-SUM(E16:F16)&lt;Q10,D16-E16-F16-G16,Q10-G16)</f>
        <v>0</v>
      </c>
      <c r="I16" s="93">
        <f>D16-SUM(E16:H16)</f>
        <v>0</v>
      </c>
    </row>
    <row r="17" spans="1:9" ht="15" customHeight="1" x14ac:dyDescent="0.15">
      <c r="A17" s="116">
        <v>4</v>
      </c>
      <c r="B17" s="51" t="s">
        <v>6</v>
      </c>
      <c r="C17" s="51"/>
      <c r="D17" s="71"/>
      <c r="E17" s="107"/>
      <c r="F17" s="108"/>
      <c r="G17" s="73"/>
      <c r="H17" s="99"/>
      <c r="I17" s="93">
        <f>D17-SUM(E17:H17)</f>
        <v>0</v>
      </c>
    </row>
    <row r="18" spans="1:9" ht="15" customHeight="1" x14ac:dyDescent="0.15">
      <c r="A18" s="50">
        <v>5</v>
      </c>
      <c r="B18" s="56" t="s">
        <v>7</v>
      </c>
      <c r="C18" s="51"/>
      <c r="D18" s="102">
        <f>SUM(D19:D21)</f>
        <v>0</v>
      </c>
      <c r="E18" s="107"/>
      <c r="F18" s="108"/>
      <c r="G18" s="108"/>
      <c r="H18" s="108"/>
      <c r="I18" s="93">
        <f>D18</f>
        <v>0</v>
      </c>
    </row>
    <row r="19" spans="1:9" ht="15" customHeight="1" x14ac:dyDescent="0.15">
      <c r="A19" s="57"/>
      <c r="B19" s="58" t="s">
        <v>8</v>
      </c>
      <c r="C19" s="53"/>
      <c r="D19" s="88"/>
      <c r="E19" s="107"/>
      <c r="F19" s="108"/>
      <c r="G19" s="108"/>
      <c r="H19" s="108"/>
      <c r="I19" s="97">
        <f>D19</f>
        <v>0</v>
      </c>
    </row>
    <row r="20" spans="1:9" ht="15" customHeight="1" x14ac:dyDescent="0.15">
      <c r="A20" s="57"/>
      <c r="B20" s="58" t="s">
        <v>9</v>
      </c>
      <c r="C20" s="53"/>
      <c r="D20" s="113">
        <f>E29</f>
        <v>0</v>
      </c>
      <c r="E20" s="107"/>
      <c r="F20" s="108"/>
      <c r="G20" s="108"/>
      <c r="H20" s="108"/>
      <c r="I20" s="97">
        <f>D20</f>
        <v>0</v>
      </c>
    </row>
    <row r="21" spans="1:9" ht="15" customHeight="1" x14ac:dyDescent="0.15">
      <c r="A21" s="57"/>
      <c r="B21" s="68" t="s">
        <v>10</v>
      </c>
      <c r="C21" s="17"/>
      <c r="D21" s="114">
        <f>G33</f>
        <v>0</v>
      </c>
      <c r="E21" s="110"/>
      <c r="F21" s="111"/>
      <c r="G21" s="111"/>
      <c r="H21" s="112"/>
      <c r="I21" s="98">
        <f>D21</f>
        <v>0</v>
      </c>
    </row>
    <row r="22" spans="1:9" ht="15" customHeight="1" x14ac:dyDescent="0.15">
      <c r="A22" s="69">
        <v>6</v>
      </c>
      <c r="B22" s="70" t="s">
        <v>11</v>
      </c>
      <c r="C22" s="70"/>
      <c r="D22" s="89">
        <f>SUM(D16:D18)</f>
        <v>0</v>
      </c>
      <c r="E22" s="90">
        <f t="shared" ref="E22:I22" si="3">SUM(E16:E18)</f>
        <v>0</v>
      </c>
      <c r="F22" s="91">
        <f t="shared" si="3"/>
        <v>0</v>
      </c>
      <c r="G22" s="91">
        <f t="shared" si="3"/>
        <v>0</v>
      </c>
      <c r="H22" s="94">
        <f t="shared" si="3"/>
        <v>0</v>
      </c>
      <c r="I22" s="95">
        <f t="shared" si="3"/>
        <v>0</v>
      </c>
    </row>
    <row r="23" spans="1:9" ht="15" customHeight="1" x14ac:dyDescent="0.15">
      <c r="G23" s="35"/>
    </row>
    <row r="24" spans="1:9" ht="15" customHeight="1" x14ac:dyDescent="0.15">
      <c r="B24" s="3" t="s">
        <v>23</v>
      </c>
      <c r="G24" s="4" t="s">
        <v>19</v>
      </c>
    </row>
    <row r="25" spans="1:9" ht="15" customHeight="1" x14ac:dyDescent="0.15">
      <c r="C25" s="3" t="s">
        <v>59</v>
      </c>
      <c r="D25" s="36"/>
    </row>
    <row r="26" spans="1:9" ht="15" customHeight="1" x14ac:dyDescent="0.15">
      <c r="B26" s="6" t="s">
        <v>12</v>
      </c>
      <c r="C26" s="106">
        <f>D16</f>
        <v>0</v>
      </c>
      <c r="D26" s="37" t="s">
        <v>50</v>
      </c>
      <c r="E26" s="105">
        <f>SUM(E16:F16)</f>
        <v>0</v>
      </c>
      <c r="F26" s="4" t="s">
        <v>55</v>
      </c>
      <c r="G26" s="105">
        <f>ROUNDDOWN((C26-E26)*0.75,-5)</f>
        <v>0</v>
      </c>
    </row>
    <row r="28" spans="1:9" ht="15" customHeight="1" x14ac:dyDescent="0.15">
      <c r="B28" s="3" t="s">
        <v>48</v>
      </c>
    </row>
    <row r="29" spans="1:9" ht="15" customHeight="1" x14ac:dyDescent="0.15">
      <c r="C29" s="9"/>
      <c r="D29" s="4" t="s">
        <v>52</v>
      </c>
      <c r="E29" s="81">
        <f>C29*3</f>
        <v>0</v>
      </c>
    </row>
    <row r="31" spans="1:9" ht="15" customHeight="1" x14ac:dyDescent="0.15">
      <c r="B31" s="3" t="s">
        <v>13</v>
      </c>
    </row>
    <row r="32" spans="1:9" ht="15" customHeight="1" x14ac:dyDescent="0.15">
      <c r="C32" s="38" t="s">
        <v>36</v>
      </c>
      <c r="D32" s="80">
        <f>G22</f>
        <v>0</v>
      </c>
      <c r="E32" s="4" t="s">
        <v>57</v>
      </c>
      <c r="F32" s="77">
        <f>ROUNDUP(D32*0.009,-4)</f>
        <v>0</v>
      </c>
      <c r="G32" s="39"/>
    </row>
    <row r="33" spans="1:9" ht="15" customHeight="1" x14ac:dyDescent="0.15">
      <c r="C33" s="38" t="s">
        <v>37</v>
      </c>
      <c r="D33" s="80">
        <f>H22</f>
        <v>0</v>
      </c>
      <c r="E33" s="4" t="s">
        <v>58</v>
      </c>
      <c r="F33" s="77">
        <f>ROUNDUP(D33*0.029,-4)</f>
        <v>0</v>
      </c>
      <c r="G33" s="78">
        <f>SUM(F32:F33)</f>
        <v>0</v>
      </c>
    </row>
    <row r="35" spans="1:9" ht="15" customHeight="1" x14ac:dyDescent="0.15">
      <c r="A35" s="3" t="s">
        <v>46</v>
      </c>
    </row>
    <row r="36" spans="1:9" ht="15" customHeight="1" x14ac:dyDescent="0.15">
      <c r="B36" s="34"/>
      <c r="C36" s="32"/>
      <c r="D36" s="40"/>
      <c r="E36" s="41" t="s">
        <v>16</v>
      </c>
      <c r="F36" s="49" t="s">
        <v>62</v>
      </c>
      <c r="G36" s="41" t="s">
        <v>17</v>
      </c>
      <c r="H36" s="37"/>
      <c r="I36" s="1"/>
    </row>
    <row r="37" spans="1:9" ht="15" customHeight="1" x14ac:dyDescent="0.15">
      <c r="B37" s="42"/>
      <c r="C37" s="34" t="s">
        <v>14</v>
      </c>
      <c r="D37" s="40"/>
      <c r="E37" s="103">
        <f>F5</f>
        <v>0</v>
      </c>
      <c r="F37" s="73"/>
      <c r="G37" s="103">
        <f>E37*F37</f>
        <v>0</v>
      </c>
      <c r="H37" s="43"/>
      <c r="I37" s="43"/>
    </row>
    <row r="38" spans="1:9" ht="15" customHeight="1" x14ac:dyDescent="0.15">
      <c r="B38" s="42"/>
      <c r="C38" s="34" t="s">
        <v>20</v>
      </c>
      <c r="D38" s="40"/>
      <c r="E38" s="103">
        <f>F6</f>
        <v>0</v>
      </c>
      <c r="F38" s="117"/>
      <c r="G38" s="103">
        <f>E38*F38</f>
        <v>0</v>
      </c>
      <c r="H38" s="43"/>
      <c r="I38" s="43"/>
    </row>
    <row r="39" spans="1:9" ht="15" customHeight="1" x14ac:dyDescent="0.15">
      <c r="B39" s="34"/>
      <c r="C39" s="32"/>
      <c r="D39" s="40" t="s">
        <v>18</v>
      </c>
      <c r="E39" s="72"/>
      <c r="F39" s="72"/>
      <c r="G39" s="103">
        <f>SUM(G37:G38)</f>
        <v>0</v>
      </c>
      <c r="I39" s="43"/>
    </row>
    <row r="41" spans="1:9" ht="15" customHeight="1" x14ac:dyDescent="0.15">
      <c r="A41" s="3" t="s">
        <v>51</v>
      </c>
    </row>
    <row r="42" spans="1:9" ht="15" customHeight="1" x14ac:dyDescent="0.15">
      <c r="B42" s="34"/>
      <c r="C42" s="32"/>
      <c r="D42" s="40"/>
      <c r="E42" s="41" t="s">
        <v>16</v>
      </c>
      <c r="F42" s="49" t="str">
        <f>F36</f>
        <v>R7単価</v>
      </c>
      <c r="G42" s="41" t="s">
        <v>17</v>
      </c>
      <c r="H42" s="44"/>
      <c r="I42" s="45"/>
    </row>
    <row r="43" spans="1:9" ht="15" customHeight="1" x14ac:dyDescent="0.15">
      <c r="B43" s="46"/>
      <c r="C43" s="32" t="s">
        <v>14</v>
      </c>
      <c r="D43" s="40"/>
      <c r="E43" s="103">
        <f>F5</f>
        <v>0</v>
      </c>
      <c r="F43" s="73"/>
      <c r="G43" s="103">
        <f>E43*F43</f>
        <v>0</v>
      </c>
      <c r="H43" s="47"/>
      <c r="I43" s="43"/>
    </row>
    <row r="44" spans="1:9" ht="15" customHeight="1" x14ac:dyDescent="0.15">
      <c r="B44" s="46"/>
      <c r="C44" s="32" t="s">
        <v>42</v>
      </c>
      <c r="D44" s="20"/>
      <c r="E44" s="103">
        <f>F6</f>
        <v>0</v>
      </c>
      <c r="F44" s="101"/>
      <c r="G44" s="103">
        <f>E44*F44</f>
        <v>0</v>
      </c>
      <c r="H44" s="43"/>
      <c r="I44" s="43"/>
    </row>
    <row r="45" spans="1:9" ht="15" customHeight="1" x14ac:dyDescent="0.15">
      <c r="B45" s="48"/>
      <c r="C45" s="32"/>
      <c r="D45" s="40" t="s">
        <v>18</v>
      </c>
      <c r="E45" s="109"/>
      <c r="F45" s="109"/>
      <c r="G45" s="103">
        <f>ROUNDDOWN(SUM(G43:G44),-3)</f>
        <v>0</v>
      </c>
      <c r="H45" s="43"/>
      <c r="I45" s="43"/>
    </row>
    <row r="46" spans="1:9" ht="15" customHeight="1" x14ac:dyDescent="0.15">
      <c r="B46" s="123" t="s">
        <v>61</v>
      </c>
    </row>
  </sheetData>
  <mergeCells count="2">
    <mergeCell ref="B13:C13"/>
    <mergeCell ref="A16:C16"/>
  </mergeCells>
  <phoneticPr fontId="2"/>
  <pageMargins left="0.78740157480314965" right="0.59055118110236227" top="0.6692913385826772" bottom="0.55118110236220474" header="0.4" footer="0.27559055118110237"/>
  <pageSetup paperSize="9" scale="98" firstPageNumber="14" orientation="portrait" cellComments="asDisplayed" r:id="rId1"/>
  <headerFooter alignWithMargins="0">
    <oddHeader>&amp;R&amp;A</oddHeader>
  </headerFooter>
  <colBreaks count="1" manualBreakCount="1">
    <brk id="10" max="54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46"/>
  <sheetViews>
    <sheetView zoomScaleNormal="100" zoomScaleSheetLayoutView="100" workbookViewId="0">
      <selection activeCell="I38" sqref="I38"/>
    </sheetView>
  </sheetViews>
  <sheetFormatPr defaultRowHeight="15" customHeight="1" x14ac:dyDescent="0.15"/>
  <cols>
    <col min="1" max="1" width="3.125" style="1" customWidth="1"/>
    <col min="2" max="2" width="3.125" style="3" customWidth="1"/>
    <col min="3" max="3" width="10.625" style="3" customWidth="1"/>
    <col min="4" max="8" width="11.875" style="4" customWidth="1"/>
    <col min="9" max="9" width="11.875" style="3" customWidth="1"/>
    <col min="10" max="10" width="2.625" style="3" bestFit="1" customWidth="1"/>
    <col min="11" max="17" width="10.625" style="3" customWidth="1"/>
    <col min="18" max="16384" width="9" style="3"/>
  </cols>
  <sheetData>
    <row r="1" spans="1:17" ht="15" customHeight="1" x14ac:dyDescent="0.15">
      <c r="A1" s="2" t="s">
        <v>56</v>
      </c>
    </row>
    <row r="2" spans="1:17" ht="12" customHeight="1" x14ac:dyDescent="0.15">
      <c r="A2" s="2"/>
    </row>
    <row r="3" spans="1:17" ht="15" customHeight="1" x14ac:dyDescent="0.15">
      <c r="A3" s="1" t="s">
        <v>32</v>
      </c>
      <c r="B3" s="5" t="s">
        <v>33</v>
      </c>
      <c r="H3" s="6" t="s">
        <v>21</v>
      </c>
      <c r="I3" s="7"/>
    </row>
    <row r="4" spans="1:17" ht="15" customHeight="1" x14ac:dyDescent="0.15">
      <c r="A4" s="8"/>
      <c r="G4" s="6"/>
      <c r="H4" s="9">
        <v>1</v>
      </c>
    </row>
    <row r="5" spans="1:17" ht="15" customHeight="1" x14ac:dyDescent="0.15">
      <c r="A5" s="8"/>
      <c r="B5" s="10" t="s">
        <v>14</v>
      </c>
      <c r="C5" s="11"/>
      <c r="D5" s="12"/>
      <c r="E5" s="13"/>
      <c r="F5" s="14">
        <v>80</v>
      </c>
      <c r="G5" s="15" t="s">
        <v>15</v>
      </c>
      <c r="H5" s="16"/>
      <c r="I5" s="17"/>
    </row>
    <row r="6" spans="1:17" ht="15" customHeight="1" x14ac:dyDescent="0.15">
      <c r="A6" s="8"/>
      <c r="B6" s="18" t="s">
        <v>24</v>
      </c>
      <c r="C6" s="19"/>
      <c r="D6" s="20"/>
      <c r="E6" s="21"/>
      <c r="F6" s="22">
        <v>10</v>
      </c>
      <c r="G6" s="23" t="s">
        <v>15</v>
      </c>
      <c r="H6" s="24"/>
    </row>
    <row r="7" spans="1:17" ht="15" customHeight="1" x14ac:dyDescent="0.15">
      <c r="A7" s="8"/>
      <c r="B7" s="25" t="s">
        <v>49</v>
      </c>
      <c r="C7" s="26"/>
      <c r="D7" s="27"/>
      <c r="E7" s="28"/>
      <c r="F7" s="29"/>
      <c r="G7" s="30" t="s">
        <v>15</v>
      </c>
      <c r="H7" s="31"/>
    </row>
    <row r="8" spans="1:17" ht="15" customHeight="1" x14ac:dyDescent="0.15">
      <c r="A8" s="8"/>
      <c r="E8" s="3"/>
      <c r="F8" s="31"/>
      <c r="J8" s="3" t="s">
        <v>43</v>
      </c>
      <c r="K8" s="3" t="s">
        <v>44</v>
      </c>
    </row>
    <row r="9" spans="1:17" s="1" customFormat="1" ht="15" customHeight="1" x14ac:dyDescent="0.15">
      <c r="A9" s="60"/>
      <c r="B9" s="61"/>
      <c r="C9" s="62" t="s">
        <v>0</v>
      </c>
      <c r="D9" s="63" t="s">
        <v>1</v>
      </c>
      <c r="E9" s="64" t="s">
        <v>2</v>
      </c>
      <c r="F9" s="65" t="s">
        <v>45</v>
      </c>
      <c r="G9" s="65" t="s">
        <v>22</v>
      </c>
      <c r="H9" s="66" t="s">
        <v>35</v>
      </c>
      <c r="I9" s="67" t="s">
        <v>3</v>
      </c>
      <c r="K9" s="45" t="s">
        <v>25</v>
      </c>
      <c r="L9" s="45" t="s">
        <v>26</v>
      </c>
      <c r="M9" s="45" t="s">
        <v>30</v>
      </c>
      <c r="N9" s="45" t="s">
        <v>31</v>
      </c>
      <c r="O9" s="45" t="s">
        <v>27</v>
      </c>
      <c r="P9" s="45" t="s">
        <v>28</v>
      </c>
      <c r="Q9" s="45" t="s">
        <v>29</v>
      </c>
    </row>
    <row r="10" spans="1:17" ht="15" customHeight="1" x14ac:dyDescent="0.15">
      <c r="A10" s="57">
        <v>1</v>
      </c>
      <c r="B10" s="59" t="s">
        <v>4</v>
      </c>
      <c r="C10" s="59"/>
      <c r="D10" s="83">
        <f>SUM(D11:D13)</f>
        <v>1550000000</v>
      </c>
      <c r="E10" s="84">
        <f>SUM(E11:E13)</f>
        <v>259200000</v>
      </c>
      <c r="F10" s="85">
        <f>SUM(F11:F13)</f>
        <v>20000000</v>
      </c>
      <c r="G10" s="85">
        <f>SUM(G11:G13)</f>
        <v>953050000</v>
      </c>
      <c r="H10" s="100">
        <f>SUM(H11:H13)</f>
        <v>153900000</v>
      </c>
      <c r="I10" s="96">
        <f>D10-SUM(E10:H10)</f>
        <v>163850000</v>
      </c>
      <c r="K10" s="119">
        <f>D13</f>
        <v>50000000</v>
      </c>
      <c r="L10" s="120">
        <f>D10-K10</f>
        <v>1500000000</v>
      </c>
      <c r="M10" s="120">
        <f>D14</f>
        <v>75000000</v>
      </c>
      <c r="N10" s="120">
        <f>SUM(L10:M10)</f>
        <v>1575000000</v>
      </c>
      <c r="O10" s="121">
        <v>40000000</v>
      </c>
      <c r="P10" s="120">
        <f>SUM(N10:O10)</f>
        <v>1615000000</v>
      </c>
      <c r="Q10" s="119">
        <f>ROUNDDOWN(P10*K13/100,-5)</f>
        <v>1211200000</v>
      </c>
    </row>
    <row r="11" spans="1:17" ht="15" customHeight="1" x14ac:dyDescent="0.15">
      <c r="A11" s="52"/>
      <c r="B11" s="53" t="s">
        <v>38</v>
      </c>
      <c r="C11" s="51"/>
      <c r="D11" s="71">
        <v>1500000000</v>
      </c>
      <c r="E11" s="76">
        <f>G39</f>
        <v>259200000</v>
      </c>
      <c r="F11" s="75">
        <f>G45</f>
        <v>20000000</v>
      </c>
      <c r="G11" s="103">
        <f>G16-G12-G13-G14-G15</f>
        <v>915550000</v>
      </c>
      <c r="H11" s="104">
        <f>H16</f>
        <v>153900000</v>
      </c>
      <c r="I11" s="93">
        <f>D11-SUM(E11:H11)</f>
        <v>151350000</v>
      </c>
      <c r="K11" s="4"/>
      <c r="L11" s="33"/>
      <c r="M11" s="33"/>
      <c r="N11" s="33"/>
      <c r="O11" s="4"/>
      <c r="P11" s="33"/>
      <c r="Q11" s="4"/>
    </row>
    <row r="12" spans="1:17" ht="15" customHeight="1" x14ac:dyDescent="0.15">
      <c r="A12" s="52"/>
      <c r="B12" s="53" t="s">
        <v>39</v>
      </c>
      <c r="C12" s="51"/>
      <c r="D12" s="71">
        <v>0</v>
      </c>
      <c r="E12" s="92"/>
      <c r="F12" s="118"/>
      <c r="G12" s="103">
        <f t="shared" ref="G12" si="0">D12*0.75</f>
        <v>0</v>
      </c>
      <c r="H12" s="115" t="s">
        <v>50</v>
      </c>
      <c r="I12" s="93">
        <f t="shared" ref="I12:I15" si="1">D12-SUM(E12:H12)</f>
        <v>0</v>
      </c>
      <c r="K12" s="24" t="s">
        <v>41</v>
      </c>
      <c r="M12" s="33"/>
      <c r="N12" s="33"/>
      <c r="O12" s="4"/>
      <c r="P12" s="33"/>
      <c r="Q12" s="4"/>
    </row>
    <row r="13" spans="1:17" ht="15" customHeight="1" x14ac:dyDescent="0.15">
      <c r="A13" s="54"/>
      <c r="B13" s="124" t="s">
        <v>34</v>
      </c>
      <c r="C13" s="125"/>
      <c r="D13" s="71">
        <v>50000000</v>
      </c>
      <c r="E13" s="92"/>
      <c r="F13" s="118"/>
      <c r="G13" s="103">
        <f>D13*0.75</f>
        <v>37500000</v>
      </c>
      <c r="H13" s="115" t="s">
        <v>50</v>
      </c>
      <c r="I13" s="93">
        <f t="shared" si="1"/>
        <v>12500000</v>
      </c>
      <c r="K13" s="82">
        <v>75</v>
      </c>
      <c r="L13" s="3" t="s">
        <v>54</v>
      </c>
    </row>
    <row r="14" spans="1:17" ht="15" customHeight="1" x14ac:dyDescent="0.15">
      <c r="A14" s="55">
        <v>2</v>
      </c>
      <c r="B14" s="51" t="s">
        <v>5</v>
      </c>
      <c r="C14" s="51"/>
      <c r="D14" s="71">
        <v>75000000</v>
      </c>
      <c r="E14" s="92"/>
      <c r="F14" s="118"/>
      <c r="G14" s="103">
        <f t="shared" ref="G14:G15" si="2">D14*0.75</f>
        <v>56250000</v>
      </c>
      <c r="H14" s="115" t="s">
        <v>50</v>
      </c>
      <c r="I14" s="93">
        <f t="shared" si="1"/>
        <v>18750000</v>
      </c>
    </row>
    <row r="15" spans="1:17" ht="15" customHeight="1" x14ac:dyDescent="0.15">
      <c r="A15" s="55">
        <v>3</v>
      </c>
      <c r="B15" s="51" t="s">
        <v>47</v>
      </c>
      <c r="C15" s="51"/>
      <c r="D15" s="71">
        <v>64000000</v>
      </c>
      <c r="E15" s="92"/>
      <c r="F15" s="118"/>
      <c r="G15" s="103">
        <f t="shared" si="2"/>
        <v>48000000</v>
      </c>
      <c r="H15" s="115" t="s">
        <v>50</v>
      </c>
      <c r="I15" s="93">
        <f t="shared" si="1"/>
        <v>16000000</v>
      </c>
    </row>
    <row r="16" spans="1:17" ht="15" customHeight="1" x14ac:dyDescent="0.15">
      <c r="A16" s="126" t="s">
        <v>60</v>
      </c>
      <c r="B16" s="127"/>
      <c r="C16" s="127"/>
      <c r="D16" s="86">
        <f>D10+SUM(D14:D15)</f>
        <v>1689000000</v>
      </c>
      <c r="E16" s="87">
        <f>E10+SUM(E14:E15)</f>
        <v>259200000</v>
      </c>
      <c r="F16" s="75">
        <f>F10+SUM(F14:F15)</f>
        <v>20000000</v>
      </c>
      <c r="G16" s="76">
        <f>SUM(G26)</f>
        <v>1057300000</v>
      </c>
      <c r="H16" s="87">
        <f>IF(D16-SUM(E16:F16)&lt;Q10,D16-E16-F16-G16,Q10-G16)</f>
        <v>153900000</v>
      </c>
      <c r="I16" s="93">
        <f>D16-SUM(E16:H16)</f>
        <v>198600000</v>
      </c>
    </row>
    <row r="17" spans="1:9" ht="15" customHeight="1" x14ac:dyDescent="0.15">
      <c r="A17" s="55">
        <v>4</v>
      </c>
      <c r="B17" s="51" t="s">
        <v>6</v>
      </c>
      <c r="C17" s="51"/>
      <c r="D17" s="71">
        <v>60000000</v>
      </c>
      <c r="E17" s="107"/>
      <c r="F17" s="108"/>
      <c r="G17" s="73">
        <v>0</v>
      </c>
      <c r="H17" s="99">
        <v>0</v>
      </c>
      <c r="I17" s="93">
        <f>D17-SUM(E17:H17)</f>
        <v>60000000</v>
      </c>
    </row>
    <row r="18" spans="1:9" ht="15" customHeight="1" x14ac:dyDescent="0.15">
      <c r="A18" s="50">
        <v>5</v>
      </c>
      <c r="B18" s="56" t="s">
        <v>7</v>
      </c>
      <c r="C18" s="51"/>
      <c r="D18" s="102">
        <f>SUM(D19:D21)</f>
        <v>68990000</v>
      </c>
      <c r="E18" s="107"/>
      <c r="F18" s="108"/>
      <c r="G18" s="108"/>
      <c r="H18" s="108"/>
      <c r="I18" s="93">
        <f>D18</f>
        <v>68990000</v>
      </c>
    </row>
    <row r="19" spans="1:9" ht="15" customHeight="1" x14ac:dyDescent="0.15">
      <c r="A19" s="57"/>
      <c r="B19" s="58" t="s">
        <v>8</v>
      </c>
      <c r="C19" s="53"/>
      <c r="D19" s="88">
        <v>10000000</v>
      </c>
      <c r="E19" s="107"/>
      <c r="F19" s="108"/>
      <c r="G19" s="108"/>
      <c r="H19" s="108"/>
      <c r="I19" s="97">
        <f>D19</f>
        <v>10000000</v>
      </c>
    </row>
    <row r="20" spans="1:9" ht="15" customHeight="1" x14ac:dyDescent="0.15">
      <c r="A20" s="57"/>
      <c r="B20" s="58" t="s">
        <v>9</v>
      </c>
      <c r="C20" s="53"/>
      <c r="D20" s="113">
        <f>E29</f>
        <v>45000000</v>
      </c>
      <c r="E20" s="107"/>
      <c r="F20" s="108"/>
      <c r="G20" s="108"/>
      <c r="H20" s="108"/>
      <c r="I20" s="97">
        <f>D20</f>
        <v>45000000</v>
      </c>
    </row>
    <row r="21" spans="1:9" ht="15" customHeight="1" x14ac:dyDescent="0.15">
      <c r="A21" s="57"/>
      <c r="B21" s="68" t="s">
        <v>10</v>
      </c>
      <c r="C21" s="17"/>
      <c r="D21" s="114">
        <f>G33</f>
        <v>13990000</v>
      </c>
      <c r="E21" s="110"/>
      <c r="F21" s="111"/>
      <c r="G21" s="111"/>
      <c r="H21" s="112"/>
      <c r="I21" s="98">
        <f>D21</f>
        <v>13990000</v>
      </c>
    </row>
    <row r="22" spans="1:9" ht="15" customHeight="1" x14ac:dyDescent="0.15">
      <c r="A22" s="69">
        <v>6</v>
      </c>
      <c r="B22" s="70" t="s">
        <v>11</v>
      </c>
      <c r="C22" s="70"/>
      <c r="D22" s="89">
        <f>SUM(D16:D18)</f>
        <v>1817990000</v>
      </c>
      <c r="E22" s="90">
        <f t="shared" ref="E22:I22" si="3">SUM(E16:E18)</f>
        <v>259200000</v>
      </c>
      <c r="F22" s="91">
        <f t="shared" si="3"/>
        <v>20000000</v>
      </c>
      <c r="G22" s="91">
        <f t="shared" si="3"/>
        <v>1057300000</v>
      </c>
      <c r="H22" s="94">
        <f t="shared" si="3"/>
        <v>153900000</v>
      </c>
      <c r="I22" s="95">
        <f t="shared" si="3"/>
        <v>327590000</v>
      </c>
    </row>
    <row r="23" spans="1:9" ht="15" customHeight="1" x14ac:dyDescent="0.15">
      <c r="G23" s="35"/>
    </row>
    <row r="24" spans="1:9" ht="15" customHeight="1" x14ac:dyDescent="0.15">
      <c r="B24" s="3" t="s">
        <v>23</v>
      </c>
      <c r="G24" s="4" t="s">
        <v>19</v>
      </c>
    </row>
    <row r="25" spans="1:9" ht="15" customHeight="1" x14ac:dyDescent="0.15">
      <c r="C25" s="3" t="s">
        <v>59</v>
      </c>
      <c r="D25" s="36"/>
    </row>
    <row r="26" spans="1:9" ht="15" customHeight="1" x14ac:dyDescent="0.15">
      <c r="B26" s="6" t="s">
        <v>12</v>
      </c>
      <c r="C26" s="122">
        <f>D16</f>
        <v>1689000000</v>
      </c>
      <c r="D26" s="37" t="s">
        <v>50</v>
      </c>
      <c r="E26" s="105">
        <f>SUM(E16:F16)</f>
        <v>279200000</v>
      </c>
      <c r="F26" s="4" t="s">
        <v>55</v>
      </c>
      <c r="G26" s="105">
        <f>ROUNDDOWN((C26-E26)*0.75,-5)</f>
        <v>1057300000</v>
      </c>
    </row>
    <row r="28" spans="1:9" ht="15" customHeight="1" x14ac:dyDescent="0.15">
      <c r="B28" s="3" t="s">
        <v>48</v>
      </c>
    </row>
    <row r="29" spans="1:9" ht="15" customHeight="1" x14ac:dyDescent="0.15">
      <c r="C29" s="9">
        <v>15000000</v>
      </c>
      <c r="D29" s="4" t="s">
        <v>52</v>
      </c>
      <c r="E29" s="81">
        <f>C29*3</f>
        <v>45000000</v>
      </c>
    </row>
    <row r="31" spans="1:9" ht="15" customHeight="1" x14ac:dyDescent="0.15">
      <c r="B31" s="3" t="s">
        <v>13</v>
      </c>
    </row>
    <row r="32" spans="1:9" ht="15" customHeight="1" x14ac:dyDescent="0.15">
      <c r="C32" s="38" t="s">
        <v>36</v>
      </c>
      <c r="D32" s="80">
        <f>G22</f>
        <v>1057300000</v>
      </c>
      <c r="E32" s="4" t="s">
        <v>57</v>
      </c>
      <c r="F32" s="77">
        <f>ROUNDUP(D32*0.009,-4)</f>
        <v>9520000</v>
      </c>
      <c r="G32" s="39"/>
    </row>
    <row r="33" spans="1:9" ht="15" customHeight="1" x14ac:dyDescent="0.15">
      <c r="C33" s="38" t="s">
        <v>37</v>
      </c>
      <c r="D33" s="80">
        <f>H22</f>
        <v>153900000</v>
      </c>
      <c r="E33" s="4" t="s">
        <v>58</v>
      </c>
      <c r="F33" s="77">
        <f>ROUNDUP(D33*0.029,-4)</f>
        <v>4470000</v>
      </c>
      <c r="G33" s="78">
        <f>SUM(F32:F33)</f>
        <v>13990000</v>
      </c>
    </row>
    <row r="35" spans="1:9" ht="15" customHeight="1" x14ac:dyDescent="0.15">
      <c r="A35" s="3" t="s">
        <v>53</v>
      </c>
    </row>
    <row r="36" spans="1:9" ht="15" customHeight="1" x14ac:dyDescent="0.15">
      <c r="B36" s="34"/>
      <c r="C36" s="32"/>
      <c r="D36" s="40"/>
      <c r="E36" s="41" t="s">
        <v>16</v>
      </c>
      <c r="F36" s="49" t="s">
        <v>62</v>
      </c>
      <c r="G36" s="41" t="s">
        <v>17</v>
      </c>
      <c r="H36" s="37"/>
      <c r="I36" s="1"/>
    </row>
    <row r="37" spans="1:9" ht="15" customHeight="1" x14ac:dyDescent="0.15">
      <c r="B37" s="42"/>
      <c r="C37" s="34" t="s">
        <v>14</v>
      </c>
      <c r="D37" s="40"/>
      <c r="E37" s="103">
        <f>F5</f>
        <v>80</v>
      </c>
      <c r="F37" s="73">
        <v>3240000</v>
      </c>
      <c r="G37" s="103">
        <f>E37*F37</f>
        <v>259200000</v>
      </c>
      <c r="H37" s="43"/>
      <c r="I37" s="43"/>
    </row>
    <row r="38" spans="1:9" ht="15" customHeight="1" x14ac:dyDescent="0.15">
      <c r="B38" s="42"/>
      <c r="C38" s="34" t="s">
        <v>20</v>
      </c>
      <c r="D38" s="40"/>
      <c r="E38" s="103">
        <f>F6</f>
        <v>10</v>
      </c>
      <c r="F38" s="117"/>
      <c r="G38" s="103">
        <f>E38*F38</f>
        <v>0</v>
      </c>
      <c r="H38" s="43"/>
      <c r="I38" s="43"/>
    </row>
    <row r="39" spans="1:9" ht="15" customHeight="1" x14ac:dyDescent="0.15">
      <c r="B39" s="34"/>
      <c r="C39" s="32"/>
      <c r="D39" s="40" t="s">
        <v>18</v>
      </c>
      <c r="E39" s="72"/>
      <c r="F39" s="72"/>
      <c r="G39" s="103">
        <f>SUM(G37:G38)</f>
        <v>259200000</v>
      </c>
      <c r="I39" s="43"/>
    </row>
    <row r="41" spans="1:9" ht="15" customHeight="1" x14ac:dyDescent="0.15">
      <c r="A41" s="3" t="s">
        <v>51</v>
      </c>
    </row>
    <row r="42" spans="1:9" ht="15" customHeight="1" x14ac:dyDescent="0.15">
      <c r="B42" s="34"/>
      <c r="C42" s="32"/>
      <c r="D42" s="40"/>
      <c r="E42" s="41" t="s">
        <v>16</v>
      </c>
      <c r="F42" s="49" t="str">
        <f>F36</f>
        <v>R7単価</v>
      </c>
      <c r="G42" s="41" t="s">
        <v>17</v>
      </c>
      <c r="H42" s="44"/>
      <c r="I42" s="45"/>
    </row>
    <row r="43" spans="1:9" ht="15" customHeight="1" x14ac:dyDescent="0.15">
      <c r="B43" s="46"/>
      <c r="C43" s="32" t="s">
        <v>14</v>
      </c>
      <c r="D43" s="40"/>
      <c r="E43" s="103">
        <f>F5</f>
        <v>80</v>
      </c>
      <c r="F43" s="73">
        <v>250000</v>
      </c>
      <c r="G43" s="103">
        <f>E43*F43</f>
        <v>20000000</v>
      </c>
      <c r="H43" s="47"/>
      <c r="I43" s="43"/>
    </row>
    <row r="44" spans="1:9" ht="15" customHeight="1" x14ac:dyDescent="0.15">
      <c r="B44" s="46"/>
      <c r="C44" s="32" t="s">
        <v>42</v>
      </c>
      <c r="D44" s="20"/>
      <c r="E44" s="103">
        <f>F6</f>
        <v>10</v>
      </c>
      <c r="F44" s="101"/>
      <c r="G44" s="103">
        <f>E44*F44</f>
        <v>0</v>
      </c>
      <c r="H44" s="43"/>
      <c r="I44" s="43"/>
    </row>
    <row r="45" spans="1:9" ht="15" customHeight="1" x14ac:dyDescent="0.15">
      <c r="B45" s="48"/>
      <c r="C45" s="32"/>
      <c r="D45" s="40" t="s">
        <v>18</v>
      </c>
      <c r="E45" s="109"/>
      <c r="F45" s="109"/>
      <c r="G45" s="103">
        <f>ROUNDDOWN(SUM(G43:G44),-3)</f>
        <v>20000000</v>
      </c>
      <c r="H45" s="43"/>
      <c r="I45" s="43"/>
    </row>
    <row r="46" spans="1:9" ht="15" customHeight="1" x14ac:dyDescent="0.15">
      <c r="B46" s="123" t="s">
        <v>61</v>
      </c>
    </row>
  </sheetData>
  <mergeCells count="2">
    <mergeCell ref="B13:C13"/>
    <mergeCell ref="A16:C16"/>
  </mergeCells>
  <phoneticPr fontId="2"/>
  <pageMargins left="0.78740157480314965" right="0.59055118110236227" top="0.6692913385826772" bottom="0.55118110236220474" header="0.4" footer="0.27559055118110237"/>
  <pageSetup paperSize="9" scale="98" firstPageNumber="14" orientation="portrait" cellComments="asDisplayed" r:id="rId1"/>
  <headerFooter alignWithMargins="0">
    <oddHeader>&amp;R&amp;A</oddHeader>
  </headerFooter>
  <colBreaks count="1" manualBreakCount="1">
    <brk id="10" max="54" man="1"/>
  </colBreaks>
  <ignoredErrors>
    <ignoredError sqref="D10 D16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広域型特養</vt:lpstr>
      <vt:lpstr>記載例</vt:lpstr>
      <vt:lpstr>記載例!Print_Area</vt:lpstr>
      <vt:lpstr>広域型特養!Print_Area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2024-04-22T04:32:35Z</cp:lastPrinted>
  <dcterms:created xsi:type="dcterms:W3CDTF">2003-03-03T01:23:39Z</dcterms:created>
  <dcterms:modified xsi:type="dcterms:W3CDTF">2025-04-21T05:10:11Z</dcterms:modified>
</cp:coreProperties>
</file>